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mmunication digitale\Site Internet\publication vente les fougères\"/>
    </mc:Choice>
  </mc:AlternateContent>
  <bookViews>
    <workbookView xWindow="19092" yWindow="-108" windowWidth="19416" windowHeight="10416" tabRatio="903" activeTab="2"/>
  </bookViews>
  <sheets>
    <sheet name="NOTICE" sheetId="15" r:id="rId1"/>
    <sheet name="1-Surfaces" sheetId="7" r:id="rId2"/>
    <sheet name="2-Valorisation" sheetId="11" r:id="rId3"/>
    <sheet name="3-Bilan VEFA" sheetId="21" r:id="rId4"/>
    <sheet name="4-Répartition missions" sheetId="20" state="hidden" r:id="rId5"/>
    <sheet name="TABLES" sheetId="10" r:id="rId6"/>
  </sheets>
  <definedNames>
    <definedName name="_TVA">'2-Valorisation'!$C$7</definedName>
    <definedName name="_TVA2">'2-Valorisation'!$C$8</definedName>
    <definedName name="CF_TTC">'3-Bilan VEFA'!$K$26</definedName>
    <definedName name="CFA_TTC">'3-Bilan VEFA'!#REF!</definedName>
    <definedName name="CR_TTC">'3-Bilan VEFA'!$K$90</definedName>
    <definedName name="FORFAIT">TABLES!$C$46</definedName>
    <definedName name="LOY_HT">'2-Valorisation'!$L$42</definedName>
    <definedName name="M2_SDP">'1-Surfaces'!$M$26</definedName>
    <definedName name="M2_SU">'1-Surfaces'!$M$49</definedName>
    <definedName name="PV_TTC">'3-Bilan VEFA'!$K$19</definedName>
    <definedName name="TRAV_HONO_HT">'3-Bilan VEFA'!$H$79</definedName>
    <definedName name="TRAV_HT">'3-Bilan VEFA'!$H$66</definedName>
    <definedName name="_xlnm.Print_Area" localSheetId="1">'1-Surfaces'!$B$1:$M$52</definedName>
    <definedName name="_xlnm.Print_Area" localSheetId="2">'2-Valorisation'!$B$1:$Q$50</definedName>
    <definedName name="_xlnm.Print_Area" localSheetId="3">'3-Bilan VEFA'!$B$1:$K$105</definedName>
    <definedName name="_xlnm.Print_Area" localSheetId="4">'4-Répartition missions'!$B$1:$L$26</definedName>
    <definedName name="_xlnm.Print_Area" localSheetId="0">NOTICE!$B$1:$Q$25</definedName>
    <definedName name="_xlnm.Print_Area" localSheetId="5">TABLES!$B$1:$C$46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0" i="21" l="1"/>
  <c r="I96" i="21"/>
  <c r="I72" i="21"/>
  <c r="G60" i="21"/>
  <c r="G72" i="21"/>
  <c r="H60" i="21" l="1"/>
  <c r="H72" i="21"/>
  <c r="J60" i="21" l="1"/>
  <c r="K60" i="21" s="1"/>
  <c r="J72" i="21"/>
  <c r="K72" i="21" s="1"/>
  <c r="E20" i="20" l="1"/>
  <c r="C21" i="20"/>
  <c r="C20" i="20"/>
  <c r="K1" i="21"/>
  <c r="L40" i="11"/>
  <c r="L39" i="11"/>
  <c r="L38" i="11"/>
  <c r="L37" i="11"/>
  <c r="L31" i="11"/>
  <c r="C31" i="7" l="1"/>
  <c r="L31" i="7"/>
  <c r="K31" i="7"/>
  <c r="J31" i="7"/>
  <c r="I31" i="7"/>
  <c r="H31" i="7"/>
  <c r="G31" i="7"/>
  <c r="F31" i="7"/>
  <c r="E31" i="7"/>
  <c r="D31" i="7"/>
  <c r="K40" i="11" l="1"/>
  <c r="K39" i="11"/>
  <c r="K38" i="11"/>
  <c r="K37" i="11"/>
  <c r="K36" i="11"/>
  <c r="K35" i="11"/>
  <c r="K34" i="11"/>
  <c r="K33" i="11"/>
  <c r="K32" i="11"/>
  <c r="K31" i="11"/>
  <c r="C10" i="21" l="1"/>
  <c r="C9" i="21"/>
  <c r="I76" i="21"/>
  <c r="I75" i="21"/>
  <c r="I74" i="21"/>
  <c r="I73" i="21"/>
  <c r="I71" i="21"/>
  <c r="I70" i="21"/>
  <c r="I69" i="21"/>
  <c r="I64" i="21"/>
  <c r="I63" i="21"/>
  <c r="I62" i="21"/>
  <c r="I61" i="21"/>
  <c r="I59" i="21"/>
  <c r="I54" i="21"/>
  <c r="I53" i="21"/>
  <c r="I52" i="21"/>
  <c r="I51" i="21"/>
  <c r="I50" i="21"/>
  <c r="I49" i="21"/>
  <c r="I44" i="21"/>
  <c r="I43" i="21"/>
  <c r="I42" i="21"/>
  <c r="I41" i="21"/>
  <c r="I39" i="21"/>
  <c r="I38" i="21"/>
  <c r="I37" i="21"/>
  <c r="I36" i="21"/>
  <c r="I35" i="21"/>
  <c r="I34" i="21"/>
  <c r="I33" i="21"/>
  <c r="I32" i="21"/>
  <c r="I30" i="21"/>
  <c r="G41" i="21"/>
  <c r="G34" i="21"/>
  <c r="G54" i="21"/>
  <c r="G38" i="21"/>
  <c r="G43" i="21"/>
  <c r="G30" i="21"/>
  <c r="G76" i="21"/>
  <c r="G33" i="21"/>
  <c r="G39" i="21"/>
  <c r="G44" i="21"/>
  <c r="G51" i="21"/>
  <c r="G59" i="21"/>
  <c r="G37" i="21"/>
  <c r="G42" i="21"/>
  <c r="G31" i="21"/>
  <c r="G53" i="21"/>
  <c r="G36" i="21"/>
  <c r="G32" i="21"/>
  <c r="G35" i="21"/>
  <c r="G50" i="21"/>
  <c r="G61" i="21"/>
  <c r="G52" i="21"/>
  <c r="H76" i="21" l="1"/>
  <c r="H61" i="21"/>
  <c r="H59" i="21"/>
  <c r="H54" i="21"/>
  <c r="H53" i="21"/>
  <c r="H50" i="21"/>
  <c r="H51" i="21"/>
  <c r="H52" i="21"/>
  <c r="H31" i="21"/>
  <c r="H43" i="21"/>
  <c r="H41" i="21"/>
  <c r="H42" i="21"/>
  <c r="H44" i="21"/>
  <c r="H32" i="21"/>
  <c r="H33" i="21"/>
  <c r="H34" i="21"/>
  <c r="H35" i="21"/>
  <c r="H36" i="21"/>
  <c r="H37" i="21"/>
  <c r="H38" i="21"/>
  <c r="H39" i="21"/>
  <c r="H30" i="21"/>
  <c r="H62" i="21" l="1"/>
  <c r="J76" i="21"/>
  <c r="K76" i="21" s="1"/>
  <c r="J59" i="21"/>
  <c r="J61" i="21"/>
  <c r="J52" i="21"/>
  <c r="K52" i="21" s="1"/>
  <c r="J50" i="21"/>
  <c r="K50" i="21" s="1"/>
  <c r="J51" i="21"/>
  <c r="K51" i="21" s="1"/>
  <c r="J53" i="21"/>
  <c r="K53" i="21" s="1"/>
  <c r="J54" i="21"/>
  <c r="K54" i="21" s="1"/>
  <c r="J33" i="21"/>
  <c r="K33" i="21" s="1"/>
  <c r="J39" i="21"/>
  <c r="K39" i="21" s="1"/>
  <c r="J44" i="21"/>
  <c r="K44" i="21" s="1"/>
  <c r="J38" i="21"/>
  <c r="K38" i="21" s="1"/>
  <c r="J37" i="21"/>
  <c r="K37" i="21" s="1"/>
  <c r="J42" i="21"/>
  <c r="K42" i="21" s="1"/>
  <c r="J36" i="21"/>
  <c r="J35" i="21"/>
  <c r="K35" i="21" s="1"/>
  <c r="J43" i="21"/>
  <c r="K43" i="21" s="1"/>
  <c r="J30" i="21"/>
  <c r="K30" i="21" s="1"/>
  <c r="J32" i="21"/>
  <c r="K32" i="21" s="1"/>
  <c r="J41" i="21"/>
  <c r="K41" i="21" s="1"/>
  <c r="J34" i="21"/>
  <c r="K34" i="21" s="1"/>
  <c r="J31" i="21"/>
  <c r="K31" i="21" s="1"/>
  <c r="K61" i="21" l="1"/>
  <c r="J62" i="21"/>
  <c r="K59" i="21"/>
  <c r="K36" i="21"/>
  <c r="G63" i="21"/>
  <c r="H63" i="21" s="1"/>
  <c r="K62" i="21" l="1"/>
  <c r="J63" i="21"/>
  <c r="K63" i="21" s="1"/>
  <c r="G64" i="21"/>
  <c r="H64" i="21" s="1"/>
  <c r="G71" i="21"/>
  <c r="G73" i="21"/>
  <c r="G74" i="21"/>
  <c r="G75" i="21"/>
  <c r="G70" i="21"/>
  <c r="G49" i="21"/>
  <c r="H66" i="21" l="1"/>
  <c r="H49" i="21"/>
  <c r="H75" i="21"/>
  <c r="H74" i="21"/>
  <c r="H73" i="21"/>
  <c r="H71" i="21"/>
  <c r="H70" i="21"/>
  <c r="J64" i="21"/>
  <c r="H56" i="21" l="1"/>
  <c r="J49" i="21"/>
  <c r="J75" i="21"/>
  <c r="K75" i="21" s="1"/>
  <c r="J74" i="21"/>
  <c r="K74" i="21" s="1"/>
  <c r="J73" i="21"/>
  <c r="K73" i="21" s="1"/>
  <c r="J71" i="21"/>
  <c r="K71" i="21" s="1"/>
  <c r="J70" i="21"/>
  <c r="K70" i="21" s="1"/>
  <c r="K64" i="21"/>
  <c r="J66" i="21"/>
  <c r="K49" i="21" l="1"/>
  <c r="K56" i="21" s="1"/>
  <c r="J56" i="21"/>
  <c r="K66" i="21"/>
  <c r="I95" i="21" l="1"/>
  <c r="I94" i="21"/>
  <c r="I93" i="21"/>
  <c r="E21" i="20"/>
  <c r="I92" i="21"/>
  <c r="I87" i="21"/>
  <c r="I86" i="21"/>
  <c r="I82" i="21"/>
  <c r="E15" i="20"/>
  <c r="I81" i="21"/>
  <c r="I27" i="21"/>
  <c r="I26" i="21"/>
  <c r="C7" i="21"/>
  <c r="G26" i="21"/>
  <c r="G94" i="21"/>
  <c r="G86" i="21"/>
  <c r="G87" i="21"/>
  <c r="G95" i="21"/>
  <c r="H26" i="21" l="1"/>
  <c r="H87" i="21"/>
  <c r="H94" i="21"/>
  <c r="H95" i="21"/>
  <c r="H86" i="21"/>
  <c r="J94" i="21" l="1"/>
  <c r="K94" i="21" s="1"/>
  <c r="J86" i="21"/>
  <c r="K86" i="21" s="1"/>
  <c r="J87" i="21"/>
  <c r="K87" i="21" s="1"/>
  <c r="J26" i="21"/>
  <c r="J95" i="21"/>
  <c r="K95" i="21" s="1"/>
  <c r="K26" i="21" l="1"/>
  <c r="G27" i="21"/>
  <c r="H27" i="21" l="1"/>
  <c r="H46" i="21" s="1"/>
  <c r="J27" i="21" l="1"/>
  <c r="K27" i="21" s="1"/>
  <c r="K46" i="21" s="1"/>
  <c r="J46" i="21" l="1"/>
  <c r="B40" i="11" l="1"/>
  <c r="B39" i="11"/>
  <c r="B38" i="11"/>
  <c r="B37" i="11"/>
  <c r="B35" i="11"/>
  <c r="B34" i="11"/>
  <c r="B33" i="11"/>
  <c r="B31" i="11"/>
  <c r="B24" i="11"/>
  <c r="B23" i="11"/>
  <c r="B21" i="11"/>
  <c r="B19" i="11"/>
  <c r="B18" i="11"/>
  <c r="L49" i="7"/>
  <c r="K49" i="7"/>
  <c r="J49" i="7"/>
  <c r="E22" i="11" s="1"/>
  <c r="I49" i="7"/>
  <c r="E21" i="11" s="1"/>
  <c r="H49" i="7"/>
  <c r="E20" i="11" s="1"/>
  <c r="G49" i="7"/>
  <c r="E19" i="11" s="1"/>
  <c r="F49" i="7"/>
  <c r="E49" i="7"/>
  <c r="E17" i="11" s="1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22" i="7"/>
  <c r="M21" i="7"/>
  <c r="M18" i="7"/>
  <c r="M17" i="7"/>
  <c r="M15" i="7"/>
  <c r="M14" i="7"/>
  <c r="M13" i="7"/>
  <c r="M12" i="7"/>
  <c r="M11" i="7"/>
  <c r="L26" i="7"/>
  <c r="C24" i="11" s="1"/>
  <c r="K26" i="7"/>
  <c r="C23" i="11" s="1"/>
  <c r="J26" i="7"/>
  <c r="C22" i="11" s="1"/>
  <c r="I26" i="7"/>
  <c r="C21" i="11" s="1"/>
  <c r="H26" i="7"/>
  <c r="G26" i="7"/>
  <c r="C19" i="11" s="1"/>
  <c r="F26" i="7"/>
  <c r="E26" i="7"/>
  <c r="C17" i="11" s="1"/>
  <c r="N38" i="11" l="1"/>
  <c r="O38" i="11" s="1"/>
  <c r="L36" i="11"/>
  <c r="N36" i="11"/>
  <c r="O36" i="11" s="1"/>
  <c r="N37" i="11"/>
  <c r="O37" i="11" s="1"/>
  <c r="L35" i="11"/>
  <c r="N35" i="11"/>
  <c r="O35" i="11" s="1"/>
  <c r="L33" i="11"/>
  <c r="N33" i="11"/>
  <c r="O33" i="11" s="1"/>
  <c r="E18" i="11"/>
  <c r="C18" i="11"/>
  <c r="E24" i="11"/>
  <c r="E23" i="11"/>
  <c r="H52" i="7"/>
  <c r="C20" i="11"/>
  <c r="J52" i="7"/>
  <c r="D21" i="11"/>
  <c r="F52" i="7"/>
  <c r="K52" i="7"/>
  <c r="I52" i="7"/>
  <c r="L52" i="7"/>
  <c r="G52" i="7"/>
  <c r="E52" i="7"/>
  <c r="C49" i="7"/>
  <c r="M47" i="7"/>
  <c r="M49" i="7" s="1"/>
  <c r="J9" i="21" s="1"/>
  <c r="D49" i="7"/>
  <c r="N39" i="11" l="1"/>
  <c r="O39" i="11" s="1"/>
  <c r="N40" i="11"/>
  <c r="O40" i="11" s="1"/>
  <c r="L34" i="11"/>
  <c r="N34" i="11"/>
  <c r="O34" i="11" s="1"/>
  <c r="Q33" i="11"/>
  <c r="P33" i="11"/>
  <c r="Q38" i="11"/>
  <c r="P38" i="11"/>
  <c r="P36" i="11"/>
  <c r="Q36" i="11"/>
  <c r="Q37" i="11"/>
  <c r="P37" i="11"/>
  <c r="Q35" i="11"/>
  <c r="P35" i="11"/>
  <c r="E16" i="11"/>
  <c r="N32" i="11" s="1"/>
  <c r="E15" i="11"/>
  <c r="N31" i="11" s="1"/>
  <c r="L32" i="11" l="1"/>
  <c r="L42" i="11" s="1"/>
  <c r="D21" i="20" s="1"/>
  <c r="O32" i="11"/>
  <c r="E26" i="11"/>
  <c r="Q39" i="11"/>
  <c r="P39" i="11"/>
  <c r="Q34" i="11"/>
  <c r="P34" i="11"/>
  <c r="P40" i="11"/>
  <c r="Q40" i="11"/>
  <c r="B32" i="11"/>
  <c r="M24" i="7"/>
  <c r="O31" i="11" l="1"/>
  <c r="P31" i="11" s="1"/>
  <c r="N44" i="11"/>
  <c r="B20" i="11"/>
  <c r="B36" i="11"/>
  <c r="P32" i="11"/>
  <c r="Q32" i="11"/>
  <c r="C26" i="7"/>
  <c r="M19" i="7"/>
  <c r="M20" i="7"/>
  <c r="M23" i="7"/>
  <c r="Q31" i="11" l="1"/>
  <c r="Q44" i="11" s="1"/>
  <c r="P44" i="11"/>
  <c r="C52" i="7"/>
  <c r="C15" i="11"/>
  <c r="M16" i="7"/>
  <c r="M26" i="7" s="1"/>
  <c r="D26" i="7"/>
  <c r="G66" i="21" l="1"/>
  <c r="G56" i="21"/>
  <c r="G46" i="21"/>
  <c r="D52" i="7"/>
  <c r="C16" i="11"/>
  <c r="C26" i="11" s="1"/>
  <c r="D26" i="11" s="1"/>
  <c r="M52" i="7"/>
  <c r="J8" i="21"/>
  <c r="Q1" i="15" l="1"/>
  <c r="L1" i="20"/>
  <c r="Q1" i="11"/>
  <c r="F16" i="20" l="1"/>
  <c r="H16" i="20" s="1"/>
  <c r="F17" i="20"/>
  <c r="L17" i="20" s="1"/>
  <c r="F24" i="20"/>
  <c r="H24" i="20" s="1"/>
  <c r="F25" i="20"/>
  <c r="L25" i="20" s="1"/>
  <c r="F26" i="20"/>
  <c r="L26" i="20" s="1"/>
  <c r="H25" i="20" l="1"/>
  <c r="H17" i="20"/>
  <c r="J26" i="20"/>
  <c r="L24" i="20"/>
  <c r="L16" i="20"/>
  <c r="H26" i="20"/>
  <c r="J25" i="20"/>
  <c r="J17" i="20"/>
  <c r="M17" i="20" s="1"/>
  <c r="J24" i="20"/>
  <c r="J16" i="20"/>
  <c r="M25" i="20" l="1"/>
  <c r="M26" i="20"/>
  <c r="M16" i="20"/>
  <c r="M24" i="20"/>
  <c r="M1" i="7"/>
  <c r="B22" i="11" l="1"/>
  <c r="B17" i="11"/>
  <c r="B16" i="11"/>
  <c r="B15" i="11"/>
  <c r="Q46" i="11" l="1"/>
  <c r="P46" i="11"/>
  <c r="N46" i="11"/>
  <c r="K46" i="11" s="1"/>
  <c r="D18" i="11"/>
  <c r="D19" i="11" l="1"/>
  <c r="D22" i="11"/>
  <c r="D15" i="11"/>
  <c r="D17" i="11"/>
  <c r="D24" i="11"/>
  <c r="D20" i="11"/>
  <c r="D23" i="11"/>
  <c r="D16" i="11"/>
  <c r="H15" i="21" l="1"/>
  <c r="J15" i="21" l="1"/>
  <c r="I15" i="21" s="1"/>
  <c r="K15" i="21"/>
  <c r="N48" i="11" l="1"/>
  <c r="K48" i="11" s="1"/>
  <c r="H19" i="21"/>
  <c r="F21" i="20"/>
  <c r="H17" i="21" l="1"/>
  <c r="J21" i="20"/>
  <c r="L21" i="20"/>
  <c r="H21" i="20"/>
  <c r="Q48" i="11" l="1"/>
  <c r="K17" i="21" s="1"/>
  <c r="K19" i="21"/>
  <c r="P48" i="11"/>
  <c r="J17" i="21" s="1"/>
  <c r="I17" i="21" s="1"/>
  <c r="J19" i="21"/>
  <c r="M21" i="20"/>
  <c r="G85" i="21"/>
  <c r="G92" i="21"/>
  <c r="G82" i="21"/>
  <c r="D20" i="20" l="1"/>
  <c r="F20" i="20" s="1"/>
  <c r="D15" i="20"/>
  <c r="F15" i="20" s="1"/>
  <c r="H92" i="21"/>
  <c r="H85" i="21"/>
  <c r="J85" i="21" s="1"/>
  <c r="K85" i="21" s="1"/>
  <c r="H82" i="21"/>
  <c r="G93" i="21"/>
  <c r="G96" i="21"/>
  <c r="H20" i="20" l="1"/>
  <c r="L20" i="20"/>
  <c r="J20" i="20"/>
  <c r="J15" i="20"/>
  <c r="L15" i="20"/>
  <c r="H15" i="20"/>
  <c r="H96" i="21"/>
  <c r="J96" i="21" s="1"/>
  <c r="K96" i="21" s="1"/>
  <c r="H93" i="21"/>
  <c r="J93" i="21" s="1"/>
  <c r="K93" i="21" s="1"/>
  <c r="J82" i="21"/>
  <c r="J92" i="21"/>
  <c r="M20" i="20" l="1"/>
  <c r="J28" i="20"/>
  <c r="M15" i="20"/>
  <c r="H28" i="20"/>
  <c r="H98" i="21"/>
  <c r="G98" i="21" s="1"/>
  <c r="F28" i="20"/>
  <c r="L28" i="20"/>
  <c r="K92" i="21"/>
  <c r="K98" i="21" s="1"/>
  <c r="J98" i="21"/>
  <c r="K82" i="21"/>
  <c r="K28" i="20" l="1"/>
  <c r="M28" i="20"/>
  <c r="I28" i="20"/>
  <c r="G28" i="20"/>
  <c r="G69" i="21"/>
  <c r="H69" i="21" l="1"/>
  <c r="J69" i="21" s="1"/>
  <c r="J78" i="21" s="1"/>
  <c r="H78" i="21" l="1"/>
  <c r="G78" i="21" s="1"/>
  <c r="K69" i="21"/>
  <c r="K78" i="21" s="1"/>
  <c r="H79" i="21" l="1"/>
  <c r="G83" i="21"/>
  <c r="G81" i="21"/>
  <c r="G84" i="21"/>
  <c r="H81" i="21" l="1"/>
  <c r="J81" i="21" s="1"/>
  <c r="K81" i="21" s="1"/>
  <c r="K90" i="21" s="1"/>
  <c r="H83" i="21"/>
  <c r="J83" i="21" s="1"/>
  <c r="K83" i="21" s="1"/>
  <c r="H84" i="21"/>
  <c r="J84" i="21" s="1"/>
  <c r="K84" i="21" s="1"/>
  <c r="H89" i="21" l="1"/>
  <c r="G89" i="21" s="1"/>
  <c r="K89" i="21"/>
  <c r="K100" i="21" s="1"/>
  <c r="K102" i="21" s="1"/>
  <c r="J89" i="21"/>
  <c r="J100" i="21" s="1"/>
  <c r="H100" i="21" l="1"/>
  <c r="G100" i="21" s="1"/>
  <c r="J102" i="21"/>
  <c r="J105" i="21" s="1"/>
  <c r="H102" i="21" l="1"/>
  <c r="G102" i="21" s="1"/>
  <c r="H103" i="21" l="1"/>
  <c r="G103" i="21" s="1"/>
</calcChain>
</file>

<file path=xl/comments1.xml><?xml version="1.0" encoding="utf-8"?>
<comments xmlns="http://schemas.openxmlformats.org/spreadsheetml/2006/main">
  <authors>
    <author>TOSSAN Eric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 xml:space="preserve">_TVA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_TVA2</t>
        </r>
      </text>
    </comment>
  </commentList>
</comments>
</file>

<file path=xl/comments2.xml><?xml version="1.0" encoding="utf-8"?>
<comments xmlns="http://schemas.openxmlformats.org/spreadsheetml/2006/main">
  <authors>
    <author>TOSSAN Eric</author>
  </authors>
  <commentList>
    <comment ref="H66" authorId="0" shapeId="0">
      <text>
        <r>
          <rPr>
            <b/>
            <sz val="9"/>
            <color indexed="81"/>
            <rFont val="Tahoma"/>
            <charset val="1"/>
          </rPr>
          <t>TRAV_HT</t>
        </r>
      </text>
    </comment>
  </commentList>
</comments>
</file>

<file path=xl/sharedStrings.xml><?xml version="1.0" encoding="utf-8"?>
<sst xmlns="http://schemas.openxmlformats.org/spreadsheetml/2006/main" count="308" uniqueCount="190">
  <si>
    <t>BET</t>
  </si>
  <si>
    <t>TOTAL</t>
  </si>
  <si>
    <t>TRAVAUX</t>
  </si>
  <si>
    <t>AMO</t>
  </si>
  <si>
    <t>DIVERS</t>
  </si>
  <si>
    <t>coef Su/SDP</t>
  </si>
  <si>
    <t>TVA</t>
  </si>
  <si>
    <t>TTC</t>
  </si>
  <si>
    <t>GFA</t>
  </si>
  <si>
    <t>SURFACES PAR FONCTION</t>
  </si>
  <si>
    <t>HT</t>
  </si>
  <si>
    <t>R+5</t>
  </si>
  <si>
    <t>R+4</t>
  </si>
  <si>
    <t>R+3</t>
  </si>
  <si>
    <t>R+2</t>
  </si>
  <si>
    <t>R+1</t>
  </si>
  <si>
    <t>R-1</t>
  </si>
  <si>
    <t>RdC</t>
  </si>
  <si>
    <t>ALIMENTATION</t>
  </si>
  <si>
    <t>AUTRES-DIVERS</t>
  </si>
  <si>
    <t>LOISIRS</t>
  </si>
  <si>
    <t>Niveaux</t>
  </si>
  <si>
    <t>SERVICES</t>
  </si>
  <si>
    <t>Activités</t>
  </si>
  <si>
    <t>(menu déroulant)</t>
  </si>
  <si>
    <t>LE</t>
  </si>
  <si>
    <t>Valeur</t>
  </si>
  <si>
    <t>SDP</t>
  </si>
  <si>
    <t>%</t>
  </si>
  <si>
    <t>Méthode par prix au m²</t>
  </si>
  <si>
    <t>rendt plan</t>
  </si>
  <si>
    <t>Méthode par capitalisation des loyers</t>
  </si>
  <si>
    <t>FRAIS BRANCHEMENT</t>
  </si>
  <si>
    <t>DIAGNOSTIC AMIANTE/PLOMB</t>
  </si>
  <si>
    <t>SONDAGE/DIAG STRUCTURE</t>
  </si>
  <si>
    <t>MOE</t>
  </si>
  <si>
    <t>BUREAU DE CONTRÔLE</t>
  </si>
  <si>
    <t>COORDONNATEUR SPS</t>
  </si>
  <si>
    <t>FRAIS FINANCIERS BANQUE</t>
  </si>
  <si>
    <t>2 - FRAIS DIVERS FONCIER</t>
  </si>
  <si>
    <t>AUTRES</t>
  </si>
  <si>
    <t>A - FONCIER</t>
  </si>
  <si>
    <t>ARCHITECTES</t>
  </si>
  <si>
    <t>PILOTAGE</t>
  </si>
  <si>
    <t>ENVIRONNEMENT</t>
  </si>
  <si>
    <t>DOSSIER CDAC</t>
  </si>
  <si>
    <t>C - TRAVAUX</t>
  </si>
  <si>
    <t>D - HONORAIRES TECHNIQUES</t>
  </si>
  <si>
    <t>HONORAIRES DIVERS ( Certification, etc.)</t>
  </si>
  <si>
    <t>FRAIS DE COMM ( Vente)</t>
  </si>
  <si>
    <t>GARANTIE LOCATIVE</t>
  </si>
  <si>
    <t>FRAIS D'EXPLOITATION (Portage vacance, …)</t>
  </si>
  <si>
    <t>E - HONORAIRES GESTION ET ASSURANCES</t>
  </si>
  <si>
    <t>Assiette</t>
  </si>
  <si>
    <t>Euros HT/m² SDP</t>
  </si>
  <si>
    <t>TVA2</t>
  </si>
  <si>
    <t>HT*CF_TTC</t>
  </si>
  <si>
    <t>HT*PV_TTC</t>
  </si>
  <si>
    <t xml:space="preserve">   FORFAIT</t>
  </si>
  <si>
    <t>Taux / Montant</t>
  </si>
  <si>
    <t>HT*M2_SDP</t>
  </si>
  <si>
    <t>HT*M2_SU</t>
  </si>
  <si>
    <t>F - HONORAIRES VENTE ET LOCATION</t>
  </si>
  <si>
    <t>CHIFFRE d'AFFAIRES TOTAL</t>
  </si>
  <si>
    <t>Loyers HT</t>
  </si>
  <si>
    <t>ASSURANCES</t>
  </si>
  <si>
    <t>HT*CR_TTC</t>
  </si>
  <si>
    <t>SURFACE DE PLANCHER :</t>
  </si>
  <si>
    <t>SURFACE UTILES :</t>
  </si>
  <si>
    <t xml:space="preserve">% CA HT  :  </t>
  </si>
  <si>
    <t>RESTAURATION-CAFÉ</t>
  </si>
  <si>
    <t>CADEAUX-BIJOUX-CULTURE</t>
  </si>
  <si>
    <t>HYGIÈNE-SANTÉ-BEAUTÉ</t>
  </si>
  <si>
    <t>ÉQUIPEMENT DE LA MAISON</t>
  </si>
  <si>
    <t>ÉQUIPEMENT DE LA PERSONNE</t>
  </si>
  <si>
    <t>VALORISATION</t>
  </si>
  <si>
    <t>FRAIS DE GESTION / MOD</t>
  </si>
  <si>
    <t>ALÉAS</t>
  </si>
  <si>
    <t xml:space="preserve"> </t>
  </si>
  <si>
    <t>TABLES</t>
  </si>
  <si>
    <t>Bilan</t>
  </si>
  <si>
    <t>m²</t>
  </si>
  <si>
    <t>HT*LOY_HT</t>
  </si>
  <si>
    <t>HT*TRAV_HT</t>
  </si>
  <si>
    <t>HT*TRAV_HONO_HT</t>
  </si>
  <si>
    <t xml:space="preserve">Les cellules </t>
  </si>
  <si>
    <t>Les cellules</t>
  </si>
  <si>
    <t xml:space="preserve"> comportent des menus déroulants.</t>
  </si>
  <si>
    <t xml:space="preserve">  sont à renseigner.</t>
  </si>
  <si>
    <t>VALORISATION de l'ensemble immobilier</t>
  </si>
  <si>
    <t>Tableau de répartition des missions (hors missions techniques et externes)</t>
  </si>
  <si>
    <t>Rémunération</t>
  </si>
  <si>
    <t>taux</t>
  </si>
  <si>
    <t>vérif</t>
  </si>
  <si>
    <t>1- Gestion de l'opération (MOD/AMO)</t>
  </si>
  <si>
    <t>Montage de l'opération</t>
  </si>
  <si>
    <t>suivi d'opération</t>
  </si>
  <si>
    <t>autres à préciser</t>
  </si>
  <si>
    <t>2- 1ère commercialisation</t>
  </si>
  <si>
    <t>Juridique</t>
  </si>
  <si>
    <t>Comptable</t>
  </si>
  <si>
    <t>assiette €</t>
  </si>
  <si>
    <t>€</t>
  </si>
  <si>
    <t>Montants €</t>
  </si>
  <si>
    <t>QP %</t>
  </si>
  <si>
    <t>TOTAL DES RÉPARTITIONS</t>
  </si>
  <si>
    <t>NOTICE DU CADRE DE RÉPONSE FINANCIÈRE</t>
  </si>
  <si>
    <t>Il convient compléter les onglets en fonction des différents scénarios proposés par le candidat. Si plusieurs fichiers/onglets sont nécessaires, ne pas hésiter à en créer.</t>
  </si>
  <si>
    <r>
      <t xml:space="preserve">L'organisation du fichier et les liens doivent </t>
    </r>
    <r>
      <rPr>
        <b/>
        <u/>
        <sz val="12"/>
        <color theme="1"/>
        <rFont val="Verdana"/>
        <family val="2"/>
      </rPr>
      <t>impérativement</t>
    </r>
    <r>
      <rPr>
        <b/>
        <sz val="12"/>
        <color theme="1"/>
        <rFont val="Verdana"/>
        <family val="2"/>
      </rPr>
      <t xml:space="preserve"> être respectés cependant :</t>
    </r>
  </si>
  <si>
    <t>R+6</t>
  </si>
  <si>
    <t>Hôtel</t>
  </si>
  <si>
    <t>R+7</t>
  </si>
  <si>
    <t>R+8</t>
  </si>
  <si>
    <t>R+9</t>
  </si>
  <si>
    <t>R+10</t>
  </si>
  <si>
    <t>R-2</t>
  </si>
  <si>
    <t>R-3</t>
  </si>
  <si>
    <t>Surfaces de plancher (m²)</t>
  </si>
  <si>
    <t>Surfaces utiles (m²)</t>
  </si>
  <si>
    <t>TOTAL
SURFACES
DE PLANCHER</t>
  </si>
  <si>
    <t>Logements</t>
  </si>
  <si>
    <t>B</t>
  </si>
  <si>
    <t>C</t>
  </si>
  <si>
    <t>D</t>
  </si>
  <si>
    <t>E</t>
  </si>
  <si>
    <t>1 - RECETTES</t>
  </si>
  <si>
    <t>HONORAIRES DE COMM ( Location)</t>
  </si>
  <si>
    <t>MARGE</t>
  </si>
  <si>
    <t>CASH FLOW</t>
  </si>
  <si>
    <t>3 - INDEMNITÉS</t>
  </si>
  <si>
    <t>LOGEMENTS</t>
  </si>
  <si>
    <t>TOTAL LOGEMENTS</t>
  </si>
  <si>
    <t>TOTAL AUTRES</t>
  </si>
  <si>
    <r>
      <t xml:space="preserve">Méthode de calcul du CA
</t>
    </r>
    <r>
      <rPr>
        <sz val="10"/>
        <color theme="1"/>
        <rFont val="Verdana"/>
        <family val="2"/>
      </rPr>
      <t xml:space="preserve"> (menu déroulant)</t>
    </r>
  </si>
  <si>
    <t>Tertaire</t>
  </si>
  <si>
    <t>TOTAL LOYERS</t>
  </si>
  <si>
    <t>TRAV_HT</t>
  </si>
  <si>
    <t>HONO_HT</t>
  </si>
  <si>
    <t>CR_TTC</t>
  </si>
  <si>
    <t>M2_SDP</t>
  </si>
  <si>
    <t>M2_SU</t>
  </si>
  <si>
    <t>PV_TTC</t>
  </si>
  <si>
    <t>LOY_HT</t>
  </si>
  <si>
    <t>PARKINGS</t>
  </si>
  <si>
    <t>Autres</t>
  </si>
  <si>
    <t>NOTAIRE (CHARGE FONCIÈRE)</t>
  </si>
  <si>
    <t>2 - DÉPENSES</t>
  </si>
  <si>
    <t>1 - CHARGE FONCIÈRE</t>
  </si>
  <si>
    <t>GÉOMÈTRE</t>
  </si>
  <si>
    <t>RÉFÉRÉ PRÉVENTIF</t>
  </si>
  <si>
    <t>ÉTUDE POLLUTIONS SOLS</t>
  </si>
  <si>
    <t>VRD / ESPACES VERTS</t>
  </si>
  <si>
    <t>MAJORATION ENTREPRISE GÉNÉRALE</t>
  </si>
  <si>
    <t>ÉCONOMISTE</t>
  </si>
  <si>
    <t>RÉMUNÉRATION FONDS PROPRES</t>
  </si>
  <si>
    <t>PUBLICITÉ / MARKETING</t>
  </si>
  <si>
    <t>TOTAL DÉPENSES</t>
  </si>
  <si>
    <t>TVA RÉSIDUELLE</t>
  </si>
  <si>
    <t>BILAN VEFA</t>
  </si>
  <si>
    <t>Types de mission</t>
  </si>
  <si>
    <t>Candidat</t>
  </si>
  <si>
    <t>Total</t>
  </si>
  <si>
    <t>3- Gestion de société (SCCV)</t>
  </si>
  <si>
    <t xml:space="preserve">B - ÉTUDES PREALABLES </t>
  </si>
  <si>
    <t xml:space="preserve">- l'ajout de lignes ou colonnes est possible en fonction des programmes </t>
  </si>
  <si>
    <t>HT*CFA_TTC</t>
  </si>
  <si>
    <t>- l'ajout de lignes dans les bilans est autorisé pour préciser la décomposition des coûts (conserver l'architecture des totaux et sous-totaux)</t>
  </si>
  <si>
    <t>Les montants sont donnés à titre indicatifs pour la compréhension de l'offre, seul le montant de la charge foncière est engageant pour les candidats.</t>
  </si>
  <si>
    <t>SHAB (m²)</t>
  </si>
  <si>
    <t>1 - SURFACES DE PLANCHER</t>
  </si>
  <si>
    <t>2 - SHAB / SURFACES UTILES</t>
  </si>
  <si>
    <t>TOTAL
SHAB
+SURFACES
UTILES</t>
  </si>
  <si>
    <t>SHAB /
Surfaces utiles</t>
  </si>
  <si>
    <t>Taux de
capitalisation</t>
  </si>
  <si>
    <t>(*) ces valeurs ne tiennent pas compte des franchises et paliers pour les trois premières années</t>
  </si>
  <si>
    <r>
      <t>Loyer HT</t>
    </r>
    <r>
      <rPr>
        <b/>
        <sz val="9"/>
        <rFont val="Verdana"/>
        <family val="2"/>
      </rPr>
      <t xml:space="preserve"> (*)</t>
    </r>
    <r>
      <rPr>
        <b/>
        <sz val="10"/>
        <rFont val="Verdana"/>
        <family val="2"/>
      </rPr>
      <t xml:space="preserve"> HC/m²/an</t>
    </r>
  </si>
  <si>
    <t>MISSIONS</t>
  </si>
  <si>
    <t>TOTAL SURFACES DE PLANCHER</t>
  </si>
  <si>
    <t>TOTAL SHAB / SURFACES UTILES</t>
  </si>
  <si>
    <t>méthode par estimation du prix au m² ou par capitalisation des loyers (au choix)</t>
  </si>
  <si>
    <t>Prix HT/m²</t>
  </si>
  <si>
    <t xml:space="preserve">DESAMIANTAGE </t>
  </si>
  <si>
    <t>TAXES AUTRES</t>
  </si>
  <si>
    <t xml:space="preserve">EVICTIONS </t>
  </si>
  <si>
    <t>ÉTUDE D'IMPACT / EVALUATION ENVIRONNEMENTALE</t>
  </si>
  <si>
    <t xml:space="preserve">PILOTAGE OPC </t>
  </si>
  <si>
    <t>FRANCHISE LOYER</t>
  </si>
  <si>
    <t>Appel à projets</t>
  </si>
  <si>
    <r>
      <t>CHARGE FONCIÈRE</t>
    </r>
    <r>
      <rPr>
        <b/>
        <sz val="10"/>
        <rFont val="Verdana"/>
        <family val="2"/>
      </rPr>
      <t xml:space="preserve"> Hôpital et commune </t>
    </r>
  </si>
  <si>
    <t>PARTICIPATION ZAC/taxe d'aménagement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</si>
</sst>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0.0%"/>
    <numFmt numFmtId="166" formatCode="#,##0&quot; m²&quot;"/>
    <numFmt numFmtId="167" formatCode="_-* #,##0\ _€_-;\-* #,##0\ _€_-;_-* &quot;-&quot;??\ _€_-;_-@_-"/>
    <numFmt numFmtId="168" formatCode="#,##0&quot; p&quot;"/>
  </numFmts>
  <fonts count="40" x14ac:knownFonts="1">
    <font>
      <sz val="10"/>
      <color theme="1"/>
      <name val="Verdana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476E75"/>
      <name val="Verdana"/>
      <family val="2"/>
    </font>
    <font>
      <sz val="9"/>
      <color theme="1"/>
      <name val="Verdana"/>
      <family val="2"/>
    </font>
    <font>
      <b/>
      <sz val="9"/>
      <color theme="0"/>
      <name val="Verdana"/>
      <family val="2"/>
    </font>
    <font>
      <sz val="8"/>
      <color rgb="FFFF0000"/>
      <name val="Verdana"/>
      <family val="2"/>
    </font>
    <font>
      <b/>
      <sz val="24"/>
      <color rgb="FF009AA3"/>
      <name val="Verdana"/>
      <family val="2"/>
    </font>
    <font>
      <sz val="10"/>
      <color theme="0"/>
      <name val="Verdana"/>
      <family val="2"/>
    </font>
    <font>
      <i/>
      <sz val="10"/>
      <name val="Verdana"/>
      <family val="2"/>
    </font>
    <font>
      <b/>
      <sz val="10"/>
      <color rgb="FF0070C0"/>
      <name val="Verdana"/>
      <family val="2"/>
    </font>
    <font>
      <b/>
      <sz val="10"/>
      <color rgb="FF009AA3"/>
      <name val="Verdana"/>
      <family val="2"/>
    </font>
    <font>
      <b/>
      <sz val="10"/>
      <color theme="8" tint="-0.249977111117893"/>
      <name val="Verdana"/>
      <family val="2"/>
    </font>
    <font>
      <b/>
      <sz val="10"/>
      <color rgb="FF800080"/>
      <name val="Verdana"/>
      <family val="2"/>
    </font>
    <font>
      <sz val="10"/>
      <color rgb="FF0070C0"/>
      <name val="Verdana"/>
      <family val="2"/>
    </font>
    <font>
      <u/>
      <sz val="10"/>
      <color theme="1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u/>
      <sz val="12"/>
      <color theme="10"/>
      <name val="Verdana"/>
      <family val="2"/>
    </font>
    <font>
      <b/>
      <sz val="16"/>
      <color theme="1"/>
      <name val="Verdana"/>
      <family val="2"/>
    </font>
    <font>
      <b/>
      <sz val="11"/>
      <color theme="0"/>
      <name val="Verdana"/>
      <family val="2"/>
    </font>
    <font>
      <b/>
      <sz val="9"/>
      <color theme="1"/>
      <name val="Verdana"/>
      <family val="2"/>
    </font>
    <font>
      <b/>
      <u/>
      <sz val="12"/>
      <color theme="1"/>
      <name val="Verdana"/>
      <family val="2"/>
    </font>
    <font>
      <i/>
      <sz val="9"/>
      <color theme="1"/>
      <name val="Verdana"/>
      <family val="2"/>
    </font>
    <font>
      <sz val="8"/>
      <color theme="0"/>
      <name val="Verdana"/>
      <family val="2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b/>
      <sz val="9"/>
      <color rgb="FF009AA3"/>
      <name val="Verdana"/>
      <family val="2"/>
    </font>
    <font>
      <b/>
      <sz val="8"/>
      <color rgb="FF009AA3"/>
      <name val="Verdana"/>
      <family val="2"/>
    </font>
    <font>
      <b/>
      <sz val="12"/>
      <color theme="0"/>
      <name val="Verdana"/>
      <family val="2"/>
    </font>
    <font>
      <b/>
      <sz val="14"/>
      <color theme="0"/>
      <name val="Verdana"/>
      <family val="2"/>
    </font>
    <font>
      <b/>
      <sz val="12"/>
      <color rgb="FFFF0000"/>
      <name val="Verdana"/>
      <family val="2"/>
    </font>
    <font>
      <b/>
      <sz val="10"/>
      <color rgb="FFFF0000"/>
      <name val="Verdana"/>
      <family val="2"/>
    </font>
    <font>
      <b/>
      <sz val="11"/>
      <color rgb="FF7030A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9AA3"/>
        <bgColor indexed="64"/>
      </patternFill>
    </fill>
    <fill>
      <patternFill patternType="solid">
        <fgColor rgb="FF78C5C9"/>
        <bgColor indexed="64"/>
      </patternFill>
    </fill>
    <fill>
      <patternFill patternType="solid">
        <fgColor rgb="FFC8F2F4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rgb="FF009AA3"/>
      </left>
      <right/>
      <top style="medium">
        <color rgb="FF009AA3"/>
      </top>
      <bottom style="medium">
        <color rgb="FF009AA3"/>
      </bottom>
      <diagonal/>
    </border>
    <border>
      <left/>
      <right/>
      <top style="medium">
        <color rgb="FF009AA3"/>
      </top>
      <bottom style="medium">
        <color rgb="FF009AA3"/>
      </bottom>
      <diagonal/>
    </border>
    <border>
      <left/>
      <right style="medium">
        <color rgb="FF009AA3"/>
      </right>
      <top style="medium">
        <color rgb="FF009AA3"/>
      </top>
      <bottom style="medium">
        <color rgb="FF009AA3"/>
      </bottom>
      <diagonal/>
    </border>
    <border>
      <left style="medium">
        <color rgb="FFFF0000"/>
      </left>
      <right style="thin">
        <color theme="0"/>
      </right>
      <top style="medium">
        <color rgb="FFFF0000"/>
      </top>
      <bottom style="medium">
        <color rgb="FFFF0000"/>
      </bottom>
      <diagonal/>
    </border>
    <border>
      <left style="thin">
        <color theme="0"/>
      </left>
      <right style="thin">
        <color theme="0"/>
      </right>
      <top style="medium">
        <color rgb="FFFF0000"/>
      </top>
      <bottom style="medium">
        <color rgb="FFFF0000"/>
      </bottom>
      <diagonal/>
    </border>
    <border>
      <left style="thin">
        <color theme="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C000"/>
      </right>
      <top style="medium">
        <color rgb="FFFFC000"/>
      </top>
      <bottom/>
      <diagonal/>
    </border>
    <border>
      <left style="medium">
        <color rgb="FFFF0000"/>
      </left>
      <right style="medium">
        <color rgb="FFFFC000"/>
      </right>
      <top/>
      <bottom/>
      <diagonal/>
    </border>
    <border>
      <left style="double">
        <color theme="0"/>
      </left>
      <right/>
      <top/>
      <bottom/>
      <diagonal/>
    </border>
    <border>
      <left/>
      <right style="double">
        <color theme="0"/>
      </right>
      <top/>
      <bottom/>
      <diagonal/>
    </border>
    <border>
      <left style="thin">
        <color theme="0"/>
      </left>
      <right style="double">
        <color theme="0"/>
      </right>
      <top/>
      <bottom/>
      <diagonal/>
    </border>
    <border>
      <left style="double">
        <color theme="0"/>
      </left>
      <right style="thin">
        <color theme="0"/>
      </right>
      <top/>
      <bottom/>
      <diagonal/>
    </border>
    <border>
      <left style="medium">
        <color rgb="FFFF0000"/>
      </left>
      <right style="medium">
        <color rgb="FFFFC000"/>
      </right>
      <top/>
      <bottom style="medium">
        <color rgb="FFFFC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C000"/>
      </left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 style="medium">
        <color rgb="FFFFC000"/>
      </left>
      <right style="medium">
        <color rgb="FFFF0000"/>
      </right>
      <top style="medium">
        <color rgb="FFFFC000"/>
      </top>
      <bottom/>
      <diagonal/>
    </border>
    <border>
      <left style="medium">
        <color rgb="FFFFC000"/>
      </left>
      <right style="medium">
        <color rgb="FFFF0000"/>
      </right>
      <top/>
      <bottom/>
      <diagonal/>
    </border>
    <border>
      <left style="medium">
        <color rgb="FFFFC000"/>
      </left>
      <right style="medium">
        <color rgb="FFFF0000"/>
      </right>
      <top/>
      <bottom style="medium">
        <color rgb="FFFFC000"/>
      </bottom>
      <diagonal/>
    </border>
    <border>
      <left/>
      <right/>
      <top style="thin">
        <color theme="0"/>
      </top>
      <bottom style="medium">
        <color rgb="FFFF0000"/>
      </bottom>
      <diagonal/>
    </border>
    <border>
      <left/>
      <right style="thin">
        <color theme="0"/>
      </right>
      <top style="thin">
        <color theme="0"/>
      </top>
      <bottom style="medium">
        <color rgb="FFFF0000"/>
      </bottom>
      <diagonal/>
    </border>
    <border>
      <left style="thin">
        <color theme="0"/>
      </left>
      <right style="medium">
        <color rgb="FFFF0000"/>
      </right>
      <top style="thin">
        <color theme="0"/>
      </top>
      <bottom style="thin">
        <color theme="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/>
      <right/>
      <top/>
      <bottom style="medium">
        <color rgb="FFFFC000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7" fontId="7" fillId="0" borderId="0" xfId="1" applyNumberFormat="1" applyFont="1" applyBorder="1" applyAlignment="1">
      <alignment horizontal="center" vertical="center"/>
    </xf>
    <xf numFmtId="167" fontId="6" fillId="0" borderId="0" xfId="1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7" fontId="6" fillId="0" borderId="0" xfId="1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167" fontId="12" fillId="0" borderId="0" xfId="1" applyNumberFormat="1" applyFont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8" fillId="3" borderId="0" xfId="0" applyFont="1" applyFill="1" applyBorder="1" applyAlignment="1">
      <alignment vertical="center" wrapText="1"/>
    </xf>
    <xf numFmtId="10" fontId="8" fillId="3" borderId="0" xfId="3" applyNumberFormat="1" applyFont="1" applyFill="1" applyBorder="1" applyAlignment="1">
      <alignment horizontal="center" vertical="center"/>
    </xf>
    <xf numFmtId="14" fontId="8" fillId="3" borderId="8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right" vertical="center"/>
    </xf>
    <xf numFmtId="167" fontId="8" fillId="3" borderId="8" xfId="1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right" vertical="center"/>
    </xf>
    <xf numFmtId="167" fontId="8" fillId="3" borderId="0" xfId="1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left" vertical="center" wrapText="1"/>
    </xf>
    <xf numFmtId="14" fontId="8" fillId="3" borderId="0" xfId="0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7" fontId="2" fillId="0" borderId="0" xfId="1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167" fontId="2" fillId="0" borderId="0" xfId="1" applyNumberFormat="1" applyFont="1" applyBorder="1" applyAlignment="1">
      <alignment vertical="center"/>
    </xf>
    <xf numFmtId="165" fontId="2" fillId="0" borderId="0" xfId="3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2" fillId="0" borderId="0" xfId="0" quotePrefix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67" fontId="3" fillId="0" borderId="0" xfId="1" applyNumberFormat="1" applyFont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left" vertical="center"/>
    </xf>
    <xf numFmtId="0" fontId="3" fillId="0" borderId="0" xfId="0" quotePrefix="1" applyFont="1" applyFill="1" applyBorder="1" applyAlignment="1">
      <alignment horizontal="center" vertical="center"/>
    </xf>
    <xf numFmtId="3" fontId="0" fillId="0" borderId="0" xfId="0" quotePrefix="1" applyNumberFormat="1" applyFont="1" applyFill="1" applyBorder="1" applyAlignment="1">
      <alignment horizontal="center" vertical="center"/>
    </xf>
    <xf numFmtId="3" fontId="3" fillId="0" borderId="0" xfId="0" quotePrefix="1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3" fontId="2" fillId="0" borderId="0" xfId="0" applyNumberFormat="1" applyFont="1" applyBorder="1" applyProtection="1">
      <protection locked="0"/>
    </xf>
    <xf numFmtId="9" fontId="2" fillId="0" borderId="0" xfId="0" applyNumberFormat="1" applyFont="1" applyFill="1" applyBorder="1" applyAlignment="1">
      <alignment horizontal="center" vertical="center"/>
    </xf>
    <xf numFmtId="167" fontId="0" fillId="0" borderId="0" xfId="1" applyNumberFormat="1" applyFont="1" applyFill="1" applyBorder="1" applyAlignment="1">
      <alignment horizontal="center" vertical="center"/>
    </xf>
    <xf numFmtId="167" fontId="2" fillId="0" borderId="0" xfId="1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167" fontId="2" fillId="0" borderId="0" xfId="1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168" fontId="0" fillId="0" borderId="0" xfId="0" applyNumberFormat="1" applyFont="1" applyBorder="1" applyAlignment="1">
      <alignment horizontal="right" vertical="center"/>
    </xf>
    <xf numFmtId="3" fontId="16" fillId="2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wrapText="1"/>
    </xf>
    <xf numFmtId="167" fontId="6" fillId="0" borderId="22" xfId="1" applyNumberFormat="1" applyFont="1" applyFill="1" applyBorder="1" applyAlignment="1">
      <alignment vertical="center"/>
    </xf>
    <xf numFmtId="167" fontId="6" fillId="0" borderId="23" xfId="1" applyNumberFormat="1" applyFont="1" applyFill="1" applyBorder="1" applyAlignment="1">
      <alignment vertical="center"/>
    </xf>
    <xf numFmtId="167" fontId="6" fillId="0" borderId="24" xfId="1" applyNumberFormat="1" applyFont="1" applyFill="1" applyBorder="1" applyAlignment="1">
      <alignment vertical="center"/>
    </xf>
    <xf numFmtId="167" fontId="6" fillId="0" borderId="25" xfId="1" applyNumberFormat="1" applyFont="1" applyFill="1" applyBorder="1" applyAlignment="1">
      <alignment vertical="center"/>
    </xf>
    <xf numFmtId="167" fontId="6" fillId="0" borderId="26" xfId="1" applyNumberFormat="1" applyFont="1" applyFill="1" applyBorder="1" applyAlignment="1">
      <alignment vertical="center"/>
    </xf>
    <xf numFmtId="167" fontId="6" fillId="0" borderId="27" xfId="1" applyNumberFormat="1" applyFont="1" applyFill="1" applyBorder="1" applyAlignment="1">
      <alignment vertical="center"/>
    </xf>
    <xf numFmtId="167" fontId="6" fillId="0" borderId="28" xfId="1" applyNumberFormat="1" applyFont="1" applyFill="1" applyBorder="1" applyAlignment="1">
      <alignment vertical="center"/>
    </xf>
    <xf numFmtId="167" fontId="6" fillId="0" borderId="29" xfId="1" applyNumberFormat="1" applyFont="1" applyFill="1" applyBorder="1" applyAlignment="1">
      <alignment vertical="center"/>
    </xf>
    <xf numFmtId="10" fontId="2" fillId="0" borderId="30" xfId="0" applyNumberFormat="1" applyFont="1" applyBorder="1" applyAlignment="1">
      <alignment horizontal="center" vertical="center"/>
    </xf>
    <xf numFmtId="10" fontId="2" fillId="0" borderId="31" xfId="0" applyNumberFormat="1" applyFont="1" applyBorder="1" applyAlignment="1">
      <alignment horizontal="center" vertical="center"/>
    </xf>
    <xf numFmtId="10" fontId="2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23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4" applyFont="1" applyAlignment="1">
      <alignment vertical="center"/>
    </xf>
    <xf numFmtId="0" fontId="25" fillId="0" borderId="0" xfId="0" applyFont="1"/>
    <xf numFmtId="0" fontId="22" fillId="0" borderId="0" xfId="0" applyFont="1" applyAlignment="1">
      <alignment horizontal="right" vertical="center"/>
    </xf>
    <xf numFmtId="0" fontId="3" fillId="4" borderId="6" xfId="0" applyFont="1" applyFill="1" applyBorder="1" applyAlignment="1">
      <alignment horizontal="center" vertical="center"/>
    </xf>
    <xf numFmtId="167" fontId="3" fillId="4" borderId="6" xfId="1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left" vertical="center"/>
    </xf>
    <xf numFmtId="167" fontId="3" fillId="4" borderId="0" xfId="1" applyNumberFormat="1" applyFont="1" applyFill="1" applyBorder="1" applyAlignment="1">
      <alignment horizontal="center" vertical="center"/>
    </xf>
    <xf numFmtId="167" fontId="3" fillId="4" borderId="10" xfId="1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167" fontId="15" fillId="5" borderId="0" xfId="1" applyNumberFormat="1" applyFont="1" applyFill="1" applyBorder="1" applyAlignment="1">
      <alignment horizontal="center" vertical="center"/>
    </xf>
    <xf numFmtId="167" fontId="3" fillId="5" borderId="10" xfId="1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67" fontId="3" fillId="5" borderId="0" xfId="1" applyNumberFormat="1" applyFont="1" applyFill="1" applyBorder="1" applyAlignment="1">
      <alignment vertical="center"/>
    </xf>
    <xf numFmtId="165" fontId="3" fillId="5" borderId="0" xfId="3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167" fontId="15" fillId="4" borderId="10" xfId="1" applyNumberFormat="1" applyFont="1" applyFill="1" applyBorder="1" applyAlignment="1">
      <alignment horizontal="center" vertical="center"/>
    </xf>
    <xf numFmtId="165" fontId="3" fillId="4" borderId="5" xfId="3" applyNumberFormat="1" applyFont="1" applyFill="1" applyBorder="1" applyAlignment="1">
      <alignment horizontal="center" vertical="center"/>
    </xf>
    <xf numFmtId="167" fontId="3" fillId="4" borderId="5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3" fontId="16" fillId="0" borderId="0" xfId="0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10" fontId="8" fillId="3" borderId="11" xfId="3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6" fillId="3" borderId="0" xfId="0" applyFont="1" applyFill="1" applyBorder="1" applyAlignment="1">
      <alignment horizontal="centerContinuous" vertical="center" wrapText="1"/>
    </xf>
    <xf numFmtId="0" fontId="26" fillId="3" borderId="13" xfId="0" applyFont="1" applyFill="1" applyBorder="1" applyAlignment="1">
      <alignment horizontal="centerContinuous"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/>
    <xf numFmtId="0" fontId="11" fillId="3" borderId="5" xfId="0" applyFont="1" applyFill="1" applyBorder="1" applyAlignment="1">
      <alignment horizontal="center" vertical="center"/>
    </xf>
    <xf numFmtId="0" fontId="27" fillId="0" borderId="0" xfId="0" applyFont="1"/>
    <xf numFmtId="0" fontId="10" fillId="0" borderId="35" xfId="0" applyFont="1" applyFill="1" applyBorder="1"/>
    <xf numFmtId="0" fontId="10" fillId="0" borderId="36" xfId="0" applyFont="1" applyFill="1" applyBorder="1"/>
    <xf numFmtId="0" fontId="10" fillId="0" borderId="0" xfId="0" applyFont="1" applyFill="1"/>
    <xf numFmtId="0" fontId="10" fillId="0" borderId="38" xfId="0" applyFont="1" applyFill="1" applyBorder="1"/>
    <xf numFmtId="0" fontId="10" fillId="0" borderId="10" xfId="0" applyFont="1" applyFill="1" applyBorder="1"/>
    <xf numFmtId="0" fontId="10" fillId="0" borderId="37" xfId="0" applyFont="1" applyFill="1" applyBorder="1"/>
    <xf numFmtId="0" fontId="11" fillId="3" borderId="10" xfId="0" applyFont="1" applyFill="1" applyBorder="1" applyAlignment="1">
      <alignment horizontal="center" vertical="center"/>
    </xf>
    <xf numFmtId="0" fontId="27" fillId="0" borderId="35" xfId="0" applyFont="1" applyFill="1" applyBorder="1"/>
    <xf numFmtId="165" fontId="10" fillId="0" borderId="38" xfId="0" applyNumberFormat="1" applyFont="1" applyFill="1" applyBorder="1"/>
    <xf numFmtId="3" fontId="10" fillId="0" borderId="10" xfId="0" applyNumberFormat="1" applyFont="1" applyFill="1" applyBorder="1"/>
    <xf numFmtId="165" fontId="10" fillId="0" borderId="10" xfId="0" applyNumberFormat="1" applyFont="1" applyFill="1" applyBorder="1"/>
    <xf numFmtId="3" fontId="10" fillId="0" borderId="37" xfId="0" applyNumberFormat="1" applyFont="1" applyFill="1" applyBorder="1"/>
    <xf numFmtId="0" fontId="29" fillId="0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9" fontId="5" fillId="4" borderId="10" xfId="3" applyFont="1" applyFill="1" applyBorder="1" applyAlignment="1">
      <alignment horizontal="center" vertical="center"/>
    </xf>
    <xf numFmtId="0" fontId="23" fillId="0" borderId="40" xfId="0" applyFont="1" applyBorder="1" applyAlignment="1">
      <alignment vertical="center"/>
    </xf>
    <xf numFmtId="0" fontId="23" fillId="0" borderId="41" xfId="0" applyFont="1" applyBorder="1" applyAlignment="1">
      <alignment vertical="center"/>
    </xf>
    <xf numFmtId="14" fontId="30" fillId="0" borderId="0" xfId="0" applyNumberFormat="1" applyFont="1" applyAlignment="1">
      <alignment horizontal="center" vertical="center"/>
    </xf>
    <xf numFmtId="10" fontId="4" fillId="0" borderId="0" xfId="3" applyNumberFormat="1" applyFont="1" applyBorder="1" applyAlignment="1">
      <alignment vertical="center"/>
    </xf>
    <xf numFmtId="167" fontId="0" fillId="0" borderId="25" xfId="1" applyNumberFormat="1" applyFont="1" applyFill="1" applyBorder="1" applyAlignment="1">
      <alignment vertical="center"/>
    </xf>
    <xf numFmtId="9" fontId="2" fillId="0" borderId="0" xfId="3" applyNumberFormat="1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22" fillId="0" borderId="0" xfId="0" quotePrefix="1" applyFont="1" applyAlignment="1">
      <alignment vertical="center"/>
    </xf>
    <xf numFmtId="0" fontId="7" fillId="0" borderId="0" xfId="0" quotePrefix="1" applyFont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9" fontId="3" fillId="0" borderId="17" xfId="3" applyFont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/>
    </xf>
    <xf numFmtId="167" fontId="0" fillId="5" borderId="0" xfId="1" applyNumberFormat="1" applyFont="1" applyFill="1" applyBorder="1" applyAlignment="1">
      <alignment horizontal="center" vertical="center"/>
    </xf>
    <xf numFmtId="166" fontId="0" fillId="5" borderId="0" xfId="0" applyNumberFormat="1" applyFont="1" applyFill="1" applyBorder="1" applyAlignment="1">
      <alignment horizontal="right" vertical="center"/>
    </xf>
    <xf numFmtId="9" fontId="2" fillId="5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67" fontId="12" fillId="0" borderId="0" xfId="1" applyNumberFormat="1" applyFont="1" applyAlignment="1">
      <alignment horizontal="center" vertical="center"/>
    </xf>
    <xf numFmtId="0" fontId="3" fillId="4" borderId="0" xfId="0" applyFont="1" applyFill="1" applyBorder="1" applyAlignment="1">
      <alignment horizontal="right" vertical="center"/>
    </xf>
    <xf numFmtId="165" fontId="3" fillId="4" borderId="6" xfId="3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left" vertical="center"/>
    </xf>
    <xf numFmtId="0" fontId="5" fillId="5" borderId="0" xfId="0" applyFont="1" applyFill="1" applyAlignment="1">
      <alignment vertical="center"/>
    </xf>
    <xf numFmtId="0" fontId="5" fillId="5" borderId="0" xfId="0" applyFont="1" applyFill="1" applyAlignment="1">
      <alignment horizontal="center" vertical="center"/>
    </xf>
    <xf numFmtId="9" fontId="5" fillId="5" borderId="0" xfId="3" applyFont="1" applyFill="1" applyAlignment="1">
      <alignment horizontal="center" vertical="center"/>
    </xf>
    <xf numFmtId="167" fontId="27" fillId="5" borderId="0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65" fontId="16" fillId="2" borderId="30" xfId="3" applyNumberFormat="1" applyFont="1" applyFill="1" applyBorder="1" applyAlignment="1">
      <alignment horizontal="center" vertical="center"/>
    </xf>
    <xf numFmtId="165" fontId="16" fillId="2" borderId="32" xfId="3" applyNumberFormat="1" applyFont="1" applyFill="1" applyBorder="1" applyAlignment="1">
      <alignment horizontal="center" vertical="center"/>
    </xf>
    <xf numFmtId="167" fontId="5" fillId="4" borderId="10" xfId="0" applyNumberFormat="1" applyFont="1" applyFill="1" applyBorder="1" applyAlignment="1">
      <alignment horizontal="center" vertical="center"/>
    </xf>
    <xf numFmtId="167" fontId="5" fillId="4" borderId="14" xfId="0" applyNumberFormat="1" applyFont="1" applyFill="1" applyBorder="1" applyAlignment="1">
      <alignment horizontal="center" vertical="center"/>
    </xf>
    <xf numFmtId="167" fontId="29" fillId="0" borderId="0" xfId="0" applyNumberFormat="1" applyFont="1" applyAlignment="1">
      <alignment vertical="center"/>
    </xf>
    <xf numFmtId="9" fontId="3" fillId="0" borderId="18" xfId="3" applyFont="1" applyBorder="1" applyAlignment="1">
      <alignment horizontal="center" vertical="center"/>
    </xf>
    <xf numFmtId="167" fontId="0" fillId="0" borderId="30" xfId="1" applyNumberFormat="1" applyFont="1" applyFill="1" applyBorder="1" applyAlignment="1">
      <alignment horizontal="right" vertical="center"/>
    </xf>
    <xf numFmtId="167" fontId="0" fillId="0" borderId="31" xfId="1" applyNumberFormat="1" applyFont="1" applyFill="1" applyBorder="1" applyAlignment="1">
      <alignment horizontal="right" vertical="center"/>
    </xf>
    <xf numFmtId="167" fontId="0" fillId="0" borderId="32" xfId="1" applyNumberFormat="1" applyFont="1" applyFill="1" applyBorder="1" applyAlignment="1">
      <alignment horizontal="right" vertical="center"/>
    </xf>
    <xf numFmtId="167" fontId="0" fillId="0" borderId="0" xfId="1" applyNumberFormat="1" applyFont="1" applyBorder="1" applyAlignment="1">
      <alignment horizontal="right" vertical="center"/>
    </xf>
    <xf numFmtId="167" fontId="0" fillId="0" borderId="0" xfId="1" applyNumberFormat="1" applyFont="1" applyFill="1" applyBorder="1" applyAlignment="1">
      <alignment horizontal="right" vertical="center"/>
    </xf>
    <xf numFmtId="3" fontId="2" fillId="0" borderId="30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166" fontId="7" fillId="5" borderId="0" xfId="0" applyNumberFormat="1" applyFont="1" applyFill="1" applyBorder="1" applyAlignment="1">
      <alignment horizontal="right" vertical="center"/>
    </xf>
    <xf numFmtId="9" fontId="3" fillId="5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8" fillId="3" borderId="19" xfId="0" applyNumberFormat="1" applyFont="1" applyFill="1" applyBorder="1" applyAlignment="1">
      <alignment horizontal="center" vertical="center" wrapText="1"/>
    </xf>
    <xf numFmtId="0" fontId="8" fillId="3" borderId="20" xfId="0" applyNumberFormat="1" applyFont="1" applyFill="1" applyBorder="1" applyAlignment="1">
      <alignment horizontal="center" vertical="center" wrapText="1"/>
    </xf>
    <xf numFmtId="0" fontId="8" fillId="3" borderId="21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167" fontId="7" fillId="5" borderId="0" xfId="1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167" fontId="12" fillId="0" borderId="0" xfId="1" applyNumberFormat="1" applyFont="1" applyBorder="1" applyAlignment="1">
      <alignment horizontal="left" vertical="center"/>
    </xf>
    <xf numFmtId="0" fontId="35" fillId="3" borderId="14" xfId="0" applyFont="1" applyFill="1" applyBorder="1" applyAlignment="1">
      <alignment vertical="center"/>
    </xf>
    <xf numFmtId="0" fontId="35" fillId="3" borderId="0" xfId="0" applyFont="1" applyFill="1" applyBorder="1" applyAlignment="1">
      <alignment vertical="center"/>
    </xf>
    <xf numFmtId="0" fontId="35" fillId="3" borderId="13" xfId="0" applyFont="1" applyFill="1" applyBorder="1" applyAlignment="1">
      <alignment vertical="center"/>
    </xf>
    <xf numFmtId="0" fontId="14" fillId="3" borderId="12" xfId="0" applyFont="1" applyFill="1" applyBorder="1" applyAlignment="1">
      <alignment horizontal="centerContinuous" vertical="center"/>
    </xf>
    <xf numFmtId="167" fontId="16" fillId="2" borderId="31" xfId="1" applyNumberFormat="1" applyFont="1" applyFill="1" applyBorder="1" applyAlignment="1">
      <alignment horizontal="center" vertical="center"/>
    </xf>
    <xf numFmtId="10" fontId="16" fillId="2" borderId="30" xfId="3" applyNumberFormat="1" applyFont="1" applyFill="1" applyBorder="1" applyAlignment="1">
      <alignment horizontal="center" vertical="center"/>
    </xf>
    <xf numFmtId="10" fontId="16" fillId="2" borderId="31" xfId="3" applyNumberFormat="1" applyFont="1" applyFill="1" applyBorder="1" applyAlignment="1">
      <alignment horizontal="center" vertical="center"/>
    </xf>
    <xf numFmtId="167" fontId="16" fillId="2" borderId="32" xfId="1" applyNumberFormat="1" applyFont="1" applyFill="1" applyBorder="1" applyAlignment="1">
      <alignment horizontal="center" vertical="center"/>
    </xf>
    <xf numFmtId="10" fontId="16" fillId="2" borderId="32" xfId="3" applyNumberFormat="1" applyFont="1" applyFill="1" applyBorder="1" applyAlignment="1">
      <alignment horizontal="center" vertical="center"/>
    </xf>
    <xf numFmtId="167" fontId="16" fillId="2" borderId="30" xfId="1" applyNumberFormat="1" applyFont="1" applyFill="1" applyBorder="1" applyAlignment="1">
      <alignment horizontal="center" vertical="center"/>
    </xf>
    <xf numFmtId="165" fontId="2" fillId="5" borderId="8" xfId="3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39" fillId="3" borderId="0" xfId="0" applyFont="1" applyFill="1" applyBorder="1" applyAlignment="1">
      <alignment horizontal="centerContinuous" vertical="center" wrapText="1"/>
    </xf>
    <xf numFmtId="0" fontId="27" fillId="5" borderId="35" xfId="0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167" fontId="10" fillId="2" borderId="30" xfId="0" applyNumberFormat="1" applyFont="1" applyFill="1" applyBorder="1" applyAlignment="1">
      <alignment vertical="center"/>
    </xf>
    <xf numFmtId="9" fontId="10" fillId="2" borderId="30" xfId="3" applyFont="1" applyFill="1" applyBorder="1" applyAlignment="1">
      <alignment horizontal="center" vertical="center"/>
    </xf>
    <xf numFmtId="167" fontId="10" fillId="0" borderId="0" xfId="0" applyNumberFormat="1" applyFont="1" applyFill="1" applyBorder="1" applyAlignment="1">
      <alignment vertical="center"/>
    </xf>
    <xf numFmtId="167" fontId="10" fillId="0" borderId="10" xfId="0" applyNumberFormat="1" applyFont="1" applyFill="1" applyBorder="1" applyAlignment="1">
      <alignment vertical="center"/>
    </xf>
    <xf numFmtId="167" fontId="10" fillId="0" borderId="37" xfId="0" applyNumberFormat="1" applyFont="1" applyFill="1" applyBorder="1" applyAlignment="1">
      <alignment vertical="center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27" fillId="0" borderId="3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7" fontId="10" fillId="2" borderId="31" xfId="0" applyNumberFormat="1" applyFont="1" applyFill="1" applyBorder="1" applyAlignment="1">
      <alignment vertical="center"/>
    </xf>
    <xf numFmtId="9" fontId="10" fillId="2" borderId="31" xfId="3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7" fontId="10" fillId="0" borderId="0" xfId="1" applyNumberFormat="1" applyFont="1" applyAlignment="1">
      <alignment vertical="center"/>
    </xf>
    <xf numFmtId="165" fontId="10" fillId="2" borderId="31" xfId="3" applyNumberFormat="1" applyFont="1" applyFill="1" applyBorder="1" applyAlignment="1">
      <alignment horizontal="center" vertical="center"/>
    </xf>
    <xf numFmtId="167" fontId="10" fillId="2" borderId="32" xfId="0" applyNumberFormat="1" applyFont="1" applyFill="1" applyBorder="1" applyAlignment="1">
      <alignment vertical="center"/>
    </xf>
    <xf numFmtId="165" fontId="10" fillId="2" borderId="32" xfId="3" applyNumberFormat="1" applyFont="1" applyFill="1" applyBorder="1" applyAlignment="1">
      <alignment horizontal="center" vertical="center"/>
    </xf>
    <xf numFmtId="9" fontId="10" fillId="2" borderId="32" xfId="3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16" fillId="2" borderId="48" xfId="0" applyFont="1" applyFill="1" applyBorder="1" applyAlignment="1">
      <alignment horizontal="center" vertical="center"/>
    </xf>
    <xf numFmtId="0" fontId="16" fillId="2" borderId="49" xfId="0" applyFont="1" applyFill="1" applyBorder="1" applyAlignment="1">
      <alignment horizontal="center" vertical="center"/>
    </xf>
    <xf numFmtId="0" fontId="16" fillId="2" borderId="5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wrapText="1"/>
    </xf>
    <xf numFmtId="166" fontId="7" fillId="0" borderId="0" xfId="0" applyNumberFormat="1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 vertical="center"/>
    </xf>
    <xf numFmtId="0" fontId="36" fillId="3" borderId="7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36" fillId="3" borderId="9" xfId="0" applyFont="1" applyFill="1" applyBorder="1" applyAlignment="1">
      <alignment horizontal="center" vertical="center"/>
    </xf>
    <xf numFmtId="0" fontId="35" fillId="3" borderId="14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top"/>
    </xf>
    <xf numFmtId="0" fontId="11" fillId="3" borderId="0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</cellXfs>
  <cellStyles count="5">
    <cellStyle name="Lien hypertexte" xfId="4" builtinId="8"/>
    <cellStyle name="Milliers" xfId="1" builtinId="3"/>
    <cellStyle name="Normal" xfId="0" builtinId="0"/>
    <cellStyle name="Normal 8" xfId="2"/>
    <cellStyle name="Pourcentage" xfId="3" builtinId="5"/>
  </cellStyles>
  <dxfs count="0"/>
  <tableStyles count="0" defaultTableStyle="TableStyleMedium2" defaultPivotStyle="PivotStyleLight16"/>
  <colors>
    <mruColors>
      <color rgb="FFC8F2F4"/>
      <color rgb="FF78C5C9"/>
      <color rgb="FF663300"/>
      <color rgb="FF8CC1C8"/>
      <color rgb="FFC8E6ED"/>
      <color rgb="FF78C1C8"/>
      <color rgb="FFB4E5E8"/>
      <color rgb="FF5ABFC5"/>
      <color rgb="FF80C8CC"/>
      <color rgb="FF40B5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259555</xdr:colOff>
      <xdr:row>2</xdr:row>
      <xdr:rowOff>11905</xdr:rowOff>
    </xdr:from>
    <xdr:to>
      <xdr:col>2</xdr:col>
      <xdr:colOff>619555</xdr:colOff>
      <xdr:row>3</xdr:row>
      <xdr:rowOff>10109</xdr:rowOff>
    </xdr:to>
    <xdr:pic>
      <xdr:nvPicPr>
        <xdr:cNvPr id="3" name="Image 5" descr="https://www.immosphere.net/Travailler/Ressources_documentaires/Documents%20Hors%20Processus/Fleche-vert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399" y="345280"/>
          <a:ext cx="360000" cy="367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2416968</xdr:colOff>
      <xdr:row>2</xdr:row>
      <xdr:rowOff>9524</xdr:rowOff>
    </xdr:from>
    <xdr:to>
      <xdr:col>1</xdr:col>
      <xdr:colOff>2783150</xdr:colOff>
      <xdr:row>3</xdr:row>
      <xdr:rowOff>430</xdr:rowOff>
    </xdr:to>
    <xdr:pic>
      <xdr:nvPicPr>
        <xdr:cNvPr id="5312" name="Image 5" descr="https://www.immosphere.net/Travailler/Ressources_documentaires/Documents%20Hors%20Processus/Fleche-vert.png">
          <a:extLst>
            <a:ext uri="{FF2B5EF4-FFF2-40B4-BE49-F238E27FC236}">
              <a16:creationId xmlns:a16="http://schemas.microsoft.com/office/drawing/2014/main" id="{00000000-0008-0000-0100-0000C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7468" y="342899"/>
          <a:ext cx="366182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1497806</xdr:colOff>
      <xdr:row>1</xdr:row>
      <xdr:rowOff>154780</xdr:rowOff>
    </xdr:from>
    <xdr:to>
      <xdr:col>1</xdr:col>
      <xdr:colOff>1876856</xdr:colOff>
      <xdr:row>2</xdr:row>
      <xdr:rowOff>357823</xdr:rowOff>
    </xdr:to>
    <xdr:pic>
      <xdr:nvPicPr>
        <xdr:cNvPr id="9820" name="Image 5" descr="https://www.immosphere.net/Travailler/Ressources_documentaires/Documents%20Hors%20Processus/Fleche-vert.png">
          <a:extLst>
            <a:ext uri="{FF2B5EF4-FFF2-40B4-BE49-F238E27FC236}">
              <a16:creationId xmlns:a16="http://schemas.microsoft.com/office/drawing/2014/main" id="{00000000-0008-0000-0400-00005C2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306" y="321468"/>
          <a:ext cx="379050" cy="369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1133476</xdr:colOff>
      <xdr:row>43</xdr:row>
      <xdr:rowOff>19049</xdr:rowOff>
    </xdr:from>
    <xdr:to>
      <xdr:col>13</xdr:col>
      <xdr:colOff>1343025</xdr:colOff>
      <xdr:row>43</xdr:row>
      <xdr:rowOff>219075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F0151478-8633-4092-A79B-DBB7139DADFD}"/>
            </a:ext>
          </a:extLst>
        </xdr:cNvPr>
        <xdr:cNvSpPr txBox="1"/>
      </xdr:nvSpPr>
      <xdr:spPr>
        <a:xfrm>
          <a:off x="10563226" y="13620749"/>
          <a:ext cx="209549" cy="200026"/>
        </a:xfrm>
        <a:prstGeom prst="rect">
          <a:avLst/>
        </a:prstGeom>
        <a:solidFill>
          <a:srgbClr val="78C5C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/>
            <a:t>*</a:t>
          </a:r>
        </a:p>
      </xdr:txBody>
    </xdr:sp>
    <xdr:clientData/>
  </xdr:twoCellAnchor>
  <xdr:twoCellAnchor>
    <xdr:from>
      <xdr:col>15</xdr:col>
      <xdr:colOff>1133476</xdr:colOff>
      <xdr:row>43</xdr:row>
      <xdr:rowOff>19049</xdr:rowOff>
    </xdr:from>
    <xdr:to>
      <xdr:col>15</xdr:col>
      <xdr:colOff>1343025</xdr:colOff>
      <xdr:row>43</xdr:row>
      <xdr:rowOff>219075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61CD470F-1D54-46DF-AB88-1EE4FF1C294A}"/>
            </a:ext>
          </a:extLst>
        </xdr:cNvPr>
        <xdr:cNvSpPr txBox="1"/>
      </xdr:nvSpPr>
      <xdr:spPr>
        <a:xfrm>
          <a:off x="12920664" y="8865393"/>
          <a:ext cx="95249" cy="200026"/>
        </a:xfrm>
        <a:prstGeom prst="rect">
          <a:avLst/>
        </a:prstGeom>
        <a:solidFill>
          <a:srgbClr val="78C5C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/>
            <a:t>*</a:t>
          </a:r>
        </a:p>
      </xdr:txBody>
    </xdr:sp>
    <xdr:clientData/>
  </xdr:twoCellAnchor>
  <xdr:twoCellAnchor>
    <xdr:from>
      <xdr:col>16</xdr:col>
      <xdr:colOff>1133476</xdr:colOff>
      <xdr:row>43</xdr:row>
      <xdr:rowOff>19049</xdr:rowOff>
    </xdr:from>
    <xdr:to>
      <xdr:col>16</xdr:col>
      <xdr:colOff>1343025</xdr:colOff>
      <xdr:row>43</xdr:row>
      <xdr:rowOff>219075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44A29076-C8A1-42B3-9672-EBAC6633F325}"/>
            </a:ext>
          </a:extLst>
        </xdr:cNvPr>
        <xdr:cNvSpPr txBox="1"/>
      </xdr:nvSpPr>
      <xdr:spPr>
        <a:xfrm>
          <a:off x="12920664" y="8865393"/>
          <a:ext cx="95249" cy="200026"/>
        </a:xfrm>
        <a:prstGeom prst="rect">
          <a:avLst/>
        </a:prstGeom>
        <a:solidFill>
          <a:srgbClr val="78C5C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/>
            <a:t>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1819275</xdr:colOff>
      <xdr:row>2</xdr:row>
      <xdr:rowOff>0</xdr:rowOff>
    </xdr:from>
    <xdr:to>
      <xdr:col>2</xdr:col>
      <xdr:colOff>1819275</xdr:colOff>
      <xdr:row>3</xdr:row>
      <xdr:rowOff>0</xdr:rowOff>
    </xdr:to>
    <xdr:pic>
      <xdr:nvPicPr>
        <xdr:cNvPr id="3" name="Image 5" descr="https://www.immosphere.net/Travailler/Ressources_documentaires/Documents%20Hors%20Processus/Fleche-vert.png">
          <a:extLst>
            <a:ext uri="{FF2B5EF4-FFF2-40B4-BE49-F238E27FC236}">
              <a16:creationId xmlns:a16="http://schemas.microsoft.com/office/drawing/2014/main" id="{FFA4DA89-F3C2-4D6B-9642-6B8DC5F6A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342900"/>
          <a:ext cx="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1857375</xdr:colOff>
      <xdr:row>1</xdr:row>
      <xdr:rowOff>154780</xdr:rowOff>
    </xdr:from>
    <xdr:to>
      <xdr:col>2</xdr:col>
      <xdr:colOff>2217375</xdr:colOff>
      <xdr:row>2</xdr:row>
      <xdr:rowOff>357823</xdr:rowOff>
    </xdr:to>
    <xdr:pic>
      <xdr:nvPicPr>
        <xdr:cNvPr id="4" name="Image 5" descr="https://www.immosphere.net/Travailler/Ressources_documentaires/Documents%20Hors%20Processus/Fleche-vert.png">
          <a:extLst>
            <a:ext uri="{FF2B5EF4-FFF2-40B4-BE49-F238E27FC236}">
              <a16:creationId xmlns:a16="http://schemas.microsoft.com/office/drawing/2014/main" id="{4E304F7C-D7D9-4CD1-8073-5F3997409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321468"/>
          <a:ext cx="360000" cy="369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2317750</xdr:colOff>
      <xdr:row>1</xdr:row>
      <xdr:rowOff>137583</xdr:rowOff>
    </xdr:from>
    <xdr:to>
      <xdr:col>2</xdr:col>
      <xdr:colOff>2696800</xdr:colOff>
      <xdr:row>2</xdr:row>
      <xdr:rowOff>359147</xdr:rowOff>
    </xdr:to>
    <xdr:pic>
      <xdr:nvPicPr>
        <xdr:cNvPr id="4" name="Image 5" descr="https://www.immosphere.net/Travailler/Ressources_documentaires/Documents%20Hors%20Processus/Fleche-vert.png">
          <a:extLst>
            <a:ext uri="{FF2B5EF4-FFF2-40B4-BE49-F238E27FC236}">
              <a16:creationId xmlns:a16="http://schemas.microsoft.com/office/drawing/2014/main" id="{7F56BF3D-E9A6-4A58-A8CD-EF7C47951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6333" y="285750"/>
          <a:ext cx="379050" cy="369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152400</xdr:rowOff>
    </xdr:from>
    <xdr:to>
      <xdr:col>2</xdr:col>
      <xdr:colOff>388575</xdr:colOff>
      <xdr:row>2</xdr:row>
      <xdr:rowOff>360308</xdr:rowOff>
    </xdr:to>
    <xdr:pic>
      <xdr:nvPicPr>
        <xdr:cNvPr id="2" name="Image 5" descr="https://www.immosphere.net/Travailler/Ressources_documentaires/Documents%20Hors%20Processus/Fleche-vert.pn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319088"/>
          <a:ext cx="360000" cy="374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Q101"/>
  <sheetViews>
    <sheetView zoomScale="80" zoomScaleNormal="80" workbookViewId="0">
      <selection activeCell="D8" sqref="D8:F8"/>
    </sheetView>
  </sheetViews>
  <sheetFormatPr baseColWidth="10" defaultRowHeight="12.6" x14ac:dyDescent="0.2"/>
  <cols>
    <col min="1" max="1" width="2.453125" customWidth="1"/>
    <col min="2" max="2" width="16.1796875" customWidth="1"/>
    <col min="9" max="13" width="0" hidden="1" customWidth="1"/>
  </cols>
  <sheetData>
    <row r="1" spans="2:17" x14ac:dyDescent="0.2">
      <c r="Q1" s="181" t="str">
        <f ca="1">MID(CELL("nomfichier",I1),FIND("]",CELL("nomfichier",I1))+1,40)</f>
        <v>NOTICE</v>
      </c>
    </row>
    <row r="3" spans="2:17" ht="29.4" x14ac:dyDescent="0.2">
      <c r="D3" s="33" t="s">
        <v>187</v>
      </c>
    </row>
    <row r="7" spans="2:17" ht="19.8" x14ac:dyDescent="0.3">
      <c r="B7" s="104" t="s">
        <v>106</v>
      </c>
      <c r="C7" s="96"/>
      <c r="D7" s="96"/>
      <c r="E7" s="96"/>
      <c r="F7" s="96"/>
      <c r="G7" s="96"/>
      <c r="H7" s="96"/>
      <c r="I7" s="96"/>
    </row>
    <row r="8" spans="2:17" s="99" customFormat="1" ht="23.25" customHeight="1" x14ac:dyDescent="0.2">
      <c r="B8" s="97"/>
      <c r="C8" s="98"/>
      <c r="D8" s="98"/>
      <c r="E8" s="98"/>
      <c r="F8" s="98"/>
      <c r="G8" s="98"/>
      <c r="H8" s="98"/>
      <c r="I8" s="98"/>
    </row>
    <row r="9" spans="2:17" s="99" customFormat="1" ht="23.25" customHeight="1" x14ac:dyDescent="0.2">
      <c r="B9" s="97" t="s">
        <v>107</v>
      </c>
      <c r="C9" s="98"/>
      <c r="D9" s="98"/>
      <c r="E9" s="98"/>
      <c r="F9" s="98"/>
      <c r="G9" s="98"/>
      <c r="H9" s="98"/>
      <c r="I9" s="98"/>
    </row>
    <row r="10" spans="2:17" s="99" customFormat="1" ht="23.25" customHeight="1" x14ac:dyDescent="0.2">
      <c r="B10" s="97" t="s">
        <v>108</v>
      </c>
      <c r="C10" s="98"/>
      <c r="D10" s="98"/>
      <c r="E10" s="98"/>
      <c r="F10" s="98"/>
      <c r="G10" s="98"/>
      <c r="H10" s="98"/>
      <c r="I10" s="98"/>
    </row>
    <row r="11" spans="2:17" s="5" customFormat="1" ht="23.25" customHeight="1" x14ac:dyDescent="0.2">
      <c r="B11" s="165" t="s">
        <v>164</v>
      </c>
      <c r="C11" s="97"/>
      <c r="D11" s="97"/>
      <c r="E11" s="97"/>
      <c r="F11" s="97"/>
      <c r="G11" s="97"/>
      <c r="H11" s="97"/>
      <c r="I11" s="97"/>
    </row>
    <row r="12" spans="2:17" s="5" customFormat="1" ht="23.25" customHeight="1" x14ac:dyDescent="0.2">
      <c r="B12" s="165" t="s">
        <v>166</v>
      </c>
      <c r="C12" s="97"/>
      <c r="D12" s="97"/>
      <c r="E12" s="97"/>
      <c r="F12" s="97"/>
      <c r="G12" s="97"/>
      <c r="H12" s="97"/>
      <c r="I12" s="97"/>
    </row>
    <row r="13" spans="2:17" s="5" customFormat="1" ht="23.25" customHeight="1" x14ac:dyDescent="0.2">
      <c r="B13" s="97"/>
      <c r="C13" s="97"/>
      <c r="D13" s="97"/>
      <c r="E13" s="97"/>
      <c r="F13" s="97"/>
      <c r="G13" s="97"/>
      <c r="H13" s="97"/>
      <c r="I13" s="97"/>
    </row>
    <row r="14" spans="2:17" s="99" customFormat="1" ht="23.25" customHeight="1" thickBot="1" x14ac:dyDescent="0.25">
      <c r="B14" s="97"/>
      <c r="C14" s="98"/>
      <c r="D14" s="98"/>
      <c r="E14" s="98"/>
      <c r="F14" s="98"/>
      <c r="G14" s="98"/>
      <c r="H14" s="98"/>
      <c r="I14" s="98"/>
    </row>
    <row r="15" spans="2:17" s="99" customFormat="1" ht="23.25" customHeight="1" thickTop="1" thickBot="1" x14ac:dyDescent="0.25">
      <c r="B15" s="100" t="s">
        <v>85</v>
      </c>
      <c r="C15" s="158"/>
      <c r="D15" s="97" t="s">
        <v>88</v>
      </c>
      <c r="E15" s="98"/>
      <c r="F15" s="98"/>
      <c r="G15" s="98"/>
      <c r="H15" s="98"/>
      <c r="I15" s="98"/>
    </row>
    <row r="16" spans="2:17" s="99" customFormat="1" ht="23.25" customHeight="1" thickTop="1" thickBot="1" x14ac:dyDescent="0.25">
      <c r="B16" s="101"/>
      <c r="C16" s="102"/>
      <c r="D16" s="97"/>
      <c r="E16" s="98"/>
      <c r="F16" s="98"/>
      <c r="G16" s="98"/>
      <c r="H16" s="98"/>
      <c r="I16" s="98"/>
    </row>
    <row r="17" spans="2:9" s="99" customFormat="1" ht="23.25" customHeight="1" thickTop="1" thickBot="1" x14ac:dyDescent="0.25">
      <c r="B17" s="97" t="s">
        <v>86</v>
      </c>
      <c r="C17" s="159"/>
      <c r="D17" s="97" t="s">
        <v>87</v>
      </c>
      <c r="E17" s="98"/>
      <c r="F17" s="98"/>
      <c r="G17" s="98"/>
      <c r="H17" s="98"/>
      <c r="I17" s="98"/>
    </row>
    <row r="18" spans="2:9" s="99" customFormat="1" ht="23.25" customHeight="1" thickTop="1" x14ac:dyDescent="0.2">
      <c r="B18" s="97"/>
      <c r="C18" s="98"/>
      <c r="D18" s="98"/>
      <c r="E18" s="98"/>
      <c r="F18" s="98"/>
      <c r="G18" s="98"/>
      <c r="H18" s="98"/>
      <c r="I18" s="98"/>
    </row>
    <row r="19" spans="2:9" s="5" customFormat="1" ht="23.25" customHeight="1" x14ac:dyDescent="0.2">
      <c r="B19" s="235" t="s">
        <v>167</v>
      </c>
      <c r="C19" s="97"/>
      <c r="D19" s="97"/>
      <c r="E19" s="97"/>
      <c r="F19" s="97"/>
      <c r="G19" s="97"/>
      <c r="H19" s="97"/>
      <c r="I19" s="97"/>
    </row>
    <row r="20" spans="2:9" s="5" customFormat="1" ht="23.25" customHeight="1" x14ac:dyDescent="0.2">
      <c r="B20" s="97"/>
      <c r="C20" s="97"/>
      <c r="D20" s="97"/>
      <c r="E20" s="97"/>
      <c r="F20" s="97"/>
      <c r="G20" s="97"/>
      <c r="H20" s="97"/>
      <c r="I20" s="97"/>
    </row>
    <row r="21" spans="2:9" s="99" customFormat="1" ht="23.25" customHeight="1" x14ac:dyDescent="0.2">
      <c r="B21" s="97"/>
      <c r="C21" s="98"/>
      <c r="D21" s="98"/>
      <c r="E21" s="98"/>
      <c r="F21" s="98"/>
      <c r="G21" s="98"/>
      <c r="H21" s="98"/>
      <c r="I21" s="98"/>
    </row>
    <row r="22" spans="2:9" s="99" customFormat="1" ht="23.25" customHeight="1" x14ac:dyDescent="0.2">
      <c r="B22" s="97"/>
      <c r="C22" s="98"/>
      <c r="D22" s="98"/>
      <c r="E22" s="98"/>
      <c r="F22" s="98"/>
      <c r="G22" s="98"/>
      <c r="H22" s="98"/>
      <c r="I22" s="98"/>
    </row>
    <row r="23" spans="2:9" s="99" customFormat="1" ht="23.25" customHeight="1" x14ac:dyDescent="0.2">
      <c r="B23" s="105"/>
      <c r="C23" s="98"/>
      <c r="D23" s="97"/>
      <c r="E23" s="98"/>
      <c r="F23" s="98"/>
      <c r="G23" s="98"/>
      <c r="H23" s="98"/>
      <c r="I23" s="98"/>
    </row>
    <row r="24" spans="2:9" s="99" customFormat="1" ht="23.25" customHeight="1" x14ac:dyDescent="0.2">
      <c r="B24" s="97"/>
      <c r="C24" s="98"/>
      <c r="D24" s="97"/>
      <c r="E24" s="98"/>
      <c r="F24" s="98"/>
      <c r="G24" s="98"/>
      <c r="H24" s="98"/>
      <c r="I24" s="98"/>
    </row>
    <row r="25" spans="2:9" s="99" customFormat="1" ht="23.25" customHeight="1" x14ac:dyDescent="0.2">
      <c r="B25" s="98"/>
      <c r="C25" s="98"/>
      <c r="D25" s="103"/>
      <c r="E25" s="98"/>
      <c r="F25" s="98"/>
      <c r="G25" s="98"/>
      <c r="H25" s="98"/>
      <c r="I25" s="98"/>
    </row>
    <row r="26" spans="2:9" ht="16.2" x14ac:dyDescent="0.3">
      <c r="B26" s="96"/>
      <c r="C26" s="96"/>
      <c r="D26" s="96"/>
      <c r="E26" s="96"/>
      <c r="F26" s="96"/>
      <c r="G26" s="96"/>
      <c r="H26" s="96"/>
      <c r="I26" s="96"/>
    </row>
    <row r="27" spans="2:9" ht="16.2" x14ac:dyDescent="0.3">
      <c r="B27" s="96"/>
      <c r="C27" s="96"/>
      <c r="D27" s="96"/>
      <c r="E27" s="96"/>
      <c r="F27" s="96"/>
      <c r="G27" s="96"/>
      <c r="H27" s="96"/>
      <c r="I27" s="96"/>
    </row>
    <row r="28" spans="2:9" ht="16.2" x14ac:dyDescent="0.3">
      <c r="B28" s="96"/>
      <c r="C28" s="96"/>
      <c r="D28" s="96"/>
      <c r="E28" s="96"/>
      <c r="F28" s="96"/>
      <c r="G28" s="96"/>
      <c r="H28" s="96"/>
      <c r="I28" s="96"/>
    </row>
    <row r="29" spans="2:9" ht="16.2" x14ac:dyDescent="0.3">
      <c r="B29" s="96"/>
      <c r="C29" s="96"/>
      <c r="D29" s="96"/>
      <c r="E29" s="96"/>
      <c r="F29" s="96"/>
      <c r="G29" s="96"/>
      <c r="H29" s="96"/>
      <c r="I29" s="96"/>
    </row>
    <row r="30" spans="2:9" ht="16.2" x14ac:dyDescent="0.3">
      <c r="B30" s="96"/>
      <c r="C30" s="96"/>
      <c r="D30" s="96"/>
      <c r="E30" s="96"/>
      <c r="F30" s="96"/>
      <c r="G30" s="96"/>
      <c r="H30" s="96"/>
      <c r="I30" s="96"/>
    </row>
    <row r="31" spans="2:9" ht="16.2" x14ac:dyDescent="0.3">
      <c r="B31" s="96"/>
      <c r="C31" s="96"/>
      <c r="D31" s="96"/>
      <c r="E31" s="96"/>
      <c r="F31" s="96"/>
      <c r="G31" s="96"/>
      <c r="H31" s="96"/>
      <c r="I31" s="96"/>
    </row>
    <row r="32" spans="2:9" ht="16.2" x14ac:dyDescent="0.3">
      <c r="B32" s="96"/>
      <c r="C32" s="96"/>
      <c r="D32" s="96"/>
      <c r="E32" s="96"/>
      <c r="F32" s="96"/>
      <c r="G32" s="96"/>
      <c r="H32" s="96"/>
      <c r="I32" s="96"/>
    </row>
    <row r="33" spans="2:9" ht="16.2" x14ac:dyDescent="0.3">
      <c r="B33" s="96"/>
      <c r="C33" s="96"/>
      <c r="D33" s="96"/>
      <c r="E33" s="96"/>
      <c r="F33" s="96"/>
      <c r="G33" s="96"/>
      <c r="H33" s="96"/>
      <c r="I33" s="96"/>
    </row>
    <row r="34" spans="2:9" ht="16.2" x14ac:dyDescent="0.3">
      <c r="B34" s="96"/>
      <c r="C34" s="96"/>
      <c r="D34" s="96"/>
      <c r="E34" s="96"/>
      <c r="F34" s="96"/>
      <c r="G34" s="96"/>
      <c r="H34" s="96"/>
      <c r="I34" s="96"/>
    </row>
    <row r="35" spans="2:9" ht="16.2" x14ac:dyDescent="0.3">
      <c r="B35" s="96"/>
      <c r="C35" s="96"/>
      <c r="D35" s="96"/>
      <c r="E35" s="96"/>
      <c r="F35" s="96"/>
      <c r="G35" s="96"/>
      <c r="H35" s="96"/>
      <c r="I35" s="96"/>
    </row>
    <row r="36" spans="2:9" ht="16.2" x14ac:dyDescent="0.3">
      <c r="B36" s="96"/>
      <c r="C36" s="96"/>
      <c r="D36" s="96"/>
      <c r="E36" s="96"/>
      <c r="F36" s="96"/>
      <c r="G36" s="96"/>
      <c r="H36" s="96"/>
      <c r="I36" s="96"/>
    </row>
    <row r="37" spans="2:9" ht="16.2" x14ac:dyDescent="0.3">
      <c r="B37" s="96"/>
      <c r="C37" s="96"/>
      <c r="D37" s="96"/>
      <c r="E37" s="96"/>
      <c r="F37" s="96"/>
      <c r="G37" s="96"/>
      <c r="H37" s="96"/>
      <c r="I37" s="96"/>
    </row>
    <row r="38" spans="2:9" ht="16.2" x14ac:dyDescent="0.3">
      <c r="B38" s="96"/>
      <c r="C38" s="96"/>
      <c r="D38" s="96"/>
      <c r="E38" s="96"/>
      <c r="F38" s="96"/>
      <c r="G38" s="96"/>
      <c r="H38" s="96"/>
      <c r="I38" s="96"/>
    </row>
    <row r="39" spans="2:9" ht="16.2" x14ac:dyDescent="0.3">
      <c r="B39" s="96"/>
      <c r="C39" s="96"/>
      <c r="D39" s="96"/>
      <c r="E39" s="96"/>
      <c r="F39" s="96"/>
      <c r="G39" s="96"/>
      <c r="H39" s="96"/>
      <c r="I39" s="96"/>
    </row>
    <row r="40" spans="2:9" ht="16.2" x14ac:dyDescent="0.3">
      <c r="B40" s="96"/>
      <c r="C40" s="96"/>
      <c r="D40" s="96"/>
      <c r="E40" s="96"/>
      <c r="F40" s="96"/>
      <c r="G40" s="96"/>
      <c r="H40" s="96"/>
      <c r="I40" s="96"/>
    </row>
    <row r="41" spans="2:9" ht="16.2" x14ac:dyDescent="0.3">
      <c r="B41" s="96"/>
      <c r="C41" s="96"/>
      <c r="D41" s="96"/>
      <c r="E41" s="96"/>
      <c r="F41" s="96"/>
      <c r="G41" s="96"/>
      <c r="H41" s="96"/>
      <c r="I41" s="96"/>
    </row>
    <row r="42" spans="2:9" ht="16.2" x14ac:dyDescent="0.3">
      <c r="B42" s="96"/>
      <c r="C42" s="96"/>
      <c r="D42" s="96"/>
      <c r="E42" s="96"/>
      <c r="F42" s="96"/>
      <c r="G42" s="96"/>
      <c r="H42" s="96"/>
      <c r="I42" s="96"/>
    </row>
    <row r="101" spans="5:5" x14ac:dyDescent="0.2">
      <c r="E101" s="160">
        <v>43388</v>
      </c>
    </row>
  </sheetData>
  <pageMargins left="0.51181102362204722" right="0" top="0.74803149606299213" bottom="0.74803149606299213" header="0.31496062992125984" footer="0.31496062992125984"/>
  <pageSetup paperSize="8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B1:N53"/>
  <sheetViews>
    <sheetView zoomScale="70" zoomScaleNormal="70" workbookViewId="0">
      <selection activeCell="D8" sqref="D8:F8"/>
    </sheetView>
  </sheetViews>
  <sheetFormatPr baseColWidth="10" defaultColWidth="11" defaultRowHeight="12.6" x14ac:dyDescent="0.2"/>
  <cols>
    <col min="1" max="1" width="2.453125" style="1" customWidth="1"/>
    <col min="2" max="2" width="37.453125" style="1" customWidth="1"/>
    <col min="3" max="8" width="13.7265625" style="1" customWidth="1"/>
    <col min="9" max="13" width="13.7265625" style="1" hidden="1" customWidth="1"/>
    <col min="14" max="16384" width="11" style="1"/>
  </cols>
  <sheetData>
    <row r="1" spans="2:13" x14ac:dyDescent="0.2">
      <c r="M1" s="181" t="str">
        <f ca="1">MID(CELL("nomfichier",D1),FIND("]",CELL("nomfichier",D1))+1,40)</f>
        <v>1-Surfaces</v>
      </c>
    </row>
    <row r="3" spans="2:13" ht="29.4" x14ac:dyDescent="0.2">
      <c r="C3" s="33" t="s">
        <v>9</v>
      </c>
    </row>
    <row r="6" spans="2:13" s="3" customFormat="1" x14ac:dyDescent="0.2">
      <c r="B6" s="166" t="s">
        <v>169</v>
      </c>
    </row>
    <row r="7" spans="2:13" s="3" customFormat="1" ht="27" customHeight="1" thickBot="1" x14ac:dyDescent="0.25">
      <c r="B7" s="266" t="s">
        <v>21</v>
      </c>
      <c r="C7" s="263" t="s">
        <v>117</v>
      </c>
      <c r="D7" s="264"/>
      <c r="E7" s="264"/>
      <c r="F7" s="264"/>
      <c r="G7" s="264"/>
      <c r="H7" s="264"/>
      <c r="I7" s="264"/>
      <c r="J7" s="264"/>
      <c r="K7" s="264"/>
      <c r="L7" s="265"/>
      <c r="M7" s="259" t="s">
        <v>119</v>
      </c>
    </row>
    <row r="8" spans="2:13" s="3" customFormat="1" ht="54" customHeight="1" thickBot="1" x14ac:dyDescent="0.25">
      <c r="B8" s="267"/>
      <c r="C8" s="171" t="s">
        <v>120</v>
      </c>
      <c r="D8" s="215"/>
      <c r="E8" s="216"/>
      <c r="F8" s="216"/>
      <c r="G8" s="216" t="s">
        <v>110</v>
      </c>
      <c r="H8" s="216" t="s">
        <v>134</v>
      </c>
      <c r="I8" s="216" t="s">
        <v>121</v>
      </c>
      <c r="J8" s="216" t="s">
        <v>122</v>
      </c>
      <c r="K8" s="216" t="s">
        <v>123</v>
      </c>
      <c r="L8" s="217" t="s">
        <v>124</v>
      </c>
      <c r="M8" s="261"/>
    </row>
    <row r="9" spans="2:13" s="6" customFormat="1" ht="27" customHeight="1" x14ac:dyDescent="0.2">
      <c r="B9" s="51" t="s">
        <v>24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2:13" s="3" customFormat="1" ht="13.5" customHeight="1" thickBot="1" x14ac:dyDescent="0.25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2:13" s="3" customFormat="1" x14ac:dyDescent="0.2">
      <c r="B11" s="167" t="s">
        <v>114</v>
      </c>
      <c r="C11" s="83"/>
      <c r="D11" s="84"/>
      <c r="E11" s="84"/>
      <c r="F11" s="84"/>
      <c r="G11" s="84"/>
      <c r="H11" s="84"/>
      <c r="I11" s="84"/>
      <c r="J11" s="84"/>
      <c r="K11" s="84"/>
      <c r="L11" s="85"/>
      <c r="M11" s="9">
        <f>SUM(C11:L11)</f>
        <v>0</v>
      </c>
    </row>
    <row r="12" spans="2:13" s="3" customFormat="1" x14ac:dyDescent="0.2">
      <c r="B12" s="168" t="s">
        <v>113</v>
      </c>
      <c r="C12" s="86"/>
      <c r="D12" s="20"/>
      <c r="E12" s="20"/>
      <c r="F12" s="20"/>
      <c r="G12" s="20"/>
      <c r="H12" s="20"/>
      <c r="I12" s="20"/>
      <c r="J12" s="20"/>
      <c r="K12" s="20"/>
      <c r="L12" s="87"/>
      <c r="M12" s="9">
        <f>SUM(C12:L12)</f>
        <v>0</v>
      </c>
    </row>
    <row r="13" spans="2:13" s="3" customFormat="1" x14ac:dyDescent="0.2">
      <c r="B13" s="168" t="s">
        <v>112</v>
      </c>
      <c r="C13" s="86"/>
      <c r="D13" s="20"/>
      <c r="E13" s="20"/>
      <c r="F13" s="20"/>
      <c r="G13" s="20"/>
      <c r="H13" s="20"/>
      <c r="I13" s="20"/>
      <c r="J13" s="20"/>
      <c r="K13" s="20"/>
      <c r="L13" s="87"/>
      <c r="M13" s="9">
        <f t="shared" ref="M13:M24" si="0">SUM(C13:L13)</f>
        <v>0</v>
      </c>
    </row>
    <row r="14" spans="2:13" s="3" customFormat="1" x14ac:dyDescent="0.2">
      <c r="B14" s="168" t="s">
        <v>111</v>
      </c>
      <c r="C14" s="86"/>
      <c r="D14" s="20"/>
      <c r="E14" s="20"/>
      <c r="F14" s="20"/>
      <c r="G14" s="20"/>
      <c r="H14" s="20"/>
      <c r="I14" s="20"/>
      <c r="J14" s="20"/>
      <c r="K14" s="20"/>
      <c r="L14" s="87"/>
      <c r="M14" s="9">
        <f t="shared" si="0"/>
        <v>0</v>
      </c>
    </row>
    <row r="15" spans="2:13" s="3" customFormat="1" x14ac:dyDescent="0.2">
      <c r="B15" s="168" t="s">
        <v>109</v>
      </c>
      <c r="C15" s="86"/>
      <c r="D15" s="20"/>
      <c r="E15" s="20"/>
      <c r="F15" s="20"/>
      <c r="G15" s="20"/>
      <c r="H15" s="20"/>
      <c r="I15" s="20"/>
      <c r="J15" s="20"/>
      <c r="K15" s="20"/>
      <c r="L15" s="87"/>
      <c r="M15" s="9">
        <f t="shared" si="0"/>
        <v>0</v>
      </c>
    </row>
    <row r="16" spans="2:13" s="3" customFormat="1" x14ac:dyDescent="0.2">
      <c r="B16" s="168" t="s">
        <v>11</v>
      </c>
      <c r="C16" s="86"/>
      <c r="D16" s="20"/>
      <c r="E16" s="20"/>
      <c r="F16" s="20"/>
      <c r="G16" s="20"/>
      <c r="H16" s="20"/>
      <c r="I16" s="20"/>
      <c r="J16" s="20"/>
      <c r="K16" s="20"/>
      <c r="L16" s="87"/>
      <c r="M16" s="9">
        <f t="shared" si="0"/>
        <v>0</v>
      </c>
    </row>
    <row r="17" spans="2:14" s="3" customFormat="1" x14ac:dyDescent="0.2">
      <c r="B17" s="168" t="s">
        <v>12</v>
      </c>
      <c r="C17" s="86"/>
      <c r="D17" s="20"/>
      <c r="E17" s="20"/>
      <c r="F17" s="20"/>
      <c r="G17" s="20"/>
      <c r="H17" s="20"/>
      <c r="I17" s="20"/>
      <c r="J17" s="20"/>
      <c r="K17" s="20"/>
      <c r="L17" s="87"/>
      <c r="M17" s="9">
        <f t="shared" si="0"/>
        <v>0</v>
      </c>
    </row>
    <row r="18" spans="2:14" s="3" customFormat="1" x14ac:dyDescent="0.2">
      <c r="B18" s="168" t="s">
        <v>13</v>
      </c>
      <c r="C18" s="86"/>
      <c r="D18" s="20"/>
      <c r="E18" s="20"/>
      <c r="F18" s="20"/>
      <c r="G18" s="20"/>
      <c r="H18" s="20"/>
      <c r="I18" s="20"/>
      <c r="J18" s="20"/>
      <c r="K18" s="20"/>
      <c r="L18" s="87"/>
      <c r="M18" s="9">
        <f t="shared" si="0"/>
        <v>0</v>
      </c>
    </row>
    <row r="19" spans="2:14" s="3" customFormat="1" x14ac:dyDescent="0.2">
      <c r="B19" s="168" t="s">
        <v>14</v>
      </c>
      <c r="C19" s="86"/>
      <c r="D19" s="20"/>
      <c r="E19" s="20"/>
      <c r="F19" s="20"/>
      <c r="G19" s="20"/>
      <c r="H19" s="20"/>
      <c r="I19" s="20"/>
      <c r="J19" s="20"/>
      <c r="K19" s="20"/>
      <c r="L19" s="87"/>
      <c r="M19" s="9">
        <f t="shared" si="0"/>
        <v>0</v>
      </c>
    </row>
    <row r="20" spans="2:14" s="3" customFormat="1" x14ac:dyDescent="0.2">
      <c r="B20" s="168" t="s">
        <v>15</v>
      </c>
      <c r="C20" s="86"/>
      <c r="D20" s="20"/>
      <c r="E20" s="20"/>
      <c r="F20" s="20"/>
      <c r="G20" s="20"/>
      <c r="H20" s="20"/>
      <c r="I20" s="20"/>
      <c r="J20" s="20"/>
      <c r="K20" s="20"/>
      <c r="L20" s="87"/>
      <c r="M20" s="9">
        <f t="shared" si="0"/>
        <v>0</v>
      </c>
    </row>
    <row r="21" spans="2:14" s="3" customFormat="1" x14ac:dyDescent="0.2">
      <c r="B21" s="168" t="s">
        <v>17</v>
      </c>
      <c r="C21" s="86"/>
      <c r="D21" s="20"/>
      <c r="E21" s="20"/>
      <c r="F21" s="20"/>
      <c r="G21" s="20"/>
      <c r="H21" s="20"/>
      <c r="I21" s="20"/>
      <c r="J21" s="20"/>
      <c r="K21" s="20"/>
      <c r="L21" s="87"/>
      <c r="M21" s="9">
        <f t="shared" si="0"/>
        <v>0</v>
      </c>
    </row>
    <row r="22" spans="2:14" s="3" customFormat="1" x14ac:dyDescent="0.2">
      <c r="B22" s="168" t="s">
        <v>16</v>
      </c>
      <c r="C22" s="86"/>
      <c r="D22" s="20"/>
      <c r="E22" s="20"/>
      <c r="F22" s="20"/>
      <c r="G22" s="20"/>
      <c r="H22" s="20"/>
      <c r="I22" s="20"/>
      <c r="J22" s="20"/>
      <c r="K22" s="20"/>
      <c r="L22" s="87"/>
      <c r="M22" s="9">
        <f t="shared" si="0"/>
        <v>0</v>
      </c>
    </row>
    <row r="23" spans="2:14" s="3" customFormat="1" x14ac:dyDescent="0.2">
      <c r="B23" s="168" t="s">
        <v>115</v>
      </c>
      <c r="C23" s="162"/>
      <c r="D23" s="20"/>
      <c r="E23" s="20"/>
      <c r="F23" s="20"/>
      <c r="G23" s="20"/>
      <c r="H23" s="20"/>
      <c r="I23" s="20"/>
      <c r="J23" s="20"/>
      <c r="K23" s="20"/>
      <c r="L23" s="87"/>
      <c r="M23" s="9">
        <f t="shared" si="0"/>
        <v>0</v>
      </c>
    </row>
    <row r="24" spans="2:14" s="3" customFormat="1" ht="13.2" thickBot="1" x14ac:dyDescent="0.25">
      <c r="B24" s="169" t="s">
        <v>116</v>
      </c>
      <c r="C24" s="88"/>
      <c r="D24" s="89"/>
      <c r="E24" s="89"/>
      <c r="F24" s="89"/>
      <c r="G24" s="89"/>
      <c r="H24" s="89"/>
      <c r="I24" s="89"/>
      <c r="J24" s="89"/>
      <c r="K24" s="89"/>
      <c r="L24" s="90"/>
      <c r="M24" s="9">
        <f t="shared" si="0"/>
        <v>0</v>
      </c>
    </row>
    <row r="25" spans="2:14" s="3" customFormat="1" ht="13.5" customHeight="1" x14ac:dyDescent="0.2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2:14" s="3" customFormat="1" ht="21" customHeight="1" x14ac:dyDescent="0.2">
      <c r="B26" s="106" t="s">
        <v>177</v>
      </c>
      <c r="C26" s="107">
        <f t="shared" ref="C26:M26" si="1">SUM(C11:C24)</f>
        <v>0</v>
      </c>
      <c r="D26" s="107">
        <f t="shared" si="1"/>
        <v>0</v>
      </c>
      <c r="E26" s="107">
        <f t="shared" si="1"/>
        <v>0</v>
      </c>
      <c r="F26" s="107">
        <f t="shared" si="1"/>
        <v>0</v>
      </c>
      <c r="G26" s="107">
        <f t="shared" si="1"/>
        <v>0</v>
      </c>
      <c r="H26" s="107">
        <f t="shared" si="1"/>
        <v>0</v>
      </c>
      <c r="I26" s="107">
        <f t="shared" si="1"/>
        <v>0</v>
      </c>
      <c r="J26" s="107">
        <f t="shared" si="1"/>
        <v>0</v>
      </c>
      <c r="K26" s="107">
        <f t="shared" si="1"/>
        <v>0</v>
      </c>
      <c r="L26" s="107">
        <f t="shared" si="1"/>
        <v>0</v>
      </c>
      <c r="M26" s="107">
        <f t="shared" si="1"/>
        <v>0</v>
      </c>
      <c r="N26" s="221" t="s">
        <v>139</v>
      </c>
    </row>
    <row r="27" spans="2:14" s="3" customFormat="1" x14ac:dyDescent="0.2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4" x14ac:dyDescent="0.2"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2:14" x14ac:dyDescent="0.2">
      <c r="B29" s="166" t="s">
        <v>170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2"/>
    </row>
    <row r="30" spans="2:14" s="3" customFormat="1" ht="27" customHeight="1" x14ac:dyDescent="0.2">
      <c r="B30" s="262" t="s">
        <v>21</v>
      </c>
      <c r="C30" s="164" t="s">
        <v>168</v>
      </c>
      <c r="D30" s="263" t="s">
        <v>118</v>
      </c>
      <c r="E30" s="268"/>
      <c r="F30" s="268"/>
      <c r="G30" s="268"/>
      <c r="H30" s="268"/>
      <c r="I30" s="268"/>
      <c r="J30" s="268"/>
      <c r="K30" s="268"/>
      <c r="L30" s="269"/>
      <c r="M30" s="259" t="s">
        <v>171</v>
      </c>
    </row>
    <row r="31" spans="2:14" s="3" customFormat="1" ht="54" customHeight="1" x14ac:dyDescent="0.2">
      <c r="B31" s="262"/>
      <c r="C31" s="218" t="str">
        <f>IF(+C8="","",+C8)</f>
        <v>Logements</v>
      </c>
      <c r="D31" s="218" t="str">
        <f>IF(+D8="","",+D8)</f>
        <v/>
      </c>
      <c r="E31" s="218" t="str">
        <f t="shared" ref="E31:L31" si="2">IF(+E8="","",+E8)</f>
        <v/>
      </c>
      <c r="F31" s="218" t="str">
        <f t="shared" si="2"/>
        <v/>
      </c>
      <c r="G31" s="218" t="str">
        <f t="shared" si="2"/>
        <v>Hôtel</v>
      </c>
      <c r="H31" s="218" t="str">
        <f t="shared" si="2"/>
        <v>Tertaire</v>
      </c>
      <c r="I31" s="218" t="str">
        <f t="shared" si="2"/>
        <v>B</v>
      </c>
      <c r="J31" s="218" t="str">
        <f t="shared" si="2"/>
        <v>C</v>
      </c>
      <c r="K31" s="218" t="str">
        <f t="shared" si="2"/>
        <v>D</v>
      </c>
      <c r="L31" s="218" t="str">
        <f t="shared" si="2"/>
        <v>E</v>
      </c>
      <c r="M31" s="260"/>
    </row>
    <row r="32" spans="2:14" s="6" customFormat="1" ht="27" customHeight="1" x14ac:dyDescent="0.2">
      <c r="B32" s="26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</row>
    <row r="33" spans="2:13" s="3" customFormat="1" ht="13.5" customHeight="1" thickBot="1" x14ac:dyDescent="0.25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2:13" s="3" customFormat="1" x14ac:dyDescent="0.2">
      <c r="B34" s="167" t="s">
        <v>114</v>
      </c>
      <c r="C34" s="83"/>
      <c r="D34" s="84"/>
      <c r="E34" s="84"/>
      <c r="F34" s="84"/>
      <c r="G34" s="84"/>
      <c r="H34" s="84"/>
      <c r="I34" s="84"/>
      <c r="J34" s="84"/>
      <c r="K34" s="84"/>
      <c r="L34" s="85"/>
      <c r="M34" s="9">
        <f t="shared" ref="M34:M47" si="3">SUM(C34:L34)</f>
        <v>0</v>
      </c>
    </row>
    <row r="35" spans="2:13" s="3" customFormat="1" x14ac:dyDescent="0.2">
      <c r="B35" s="168" t="s">
        <v>113</v>
      </c>
      <c r="C35" s="86"/>
      <c r="D35" s="20"/>
      <c r="E35" s="20"/>
      <c r="F35" s="20"/>
      <c r="G35" s="20"/>
      <c r="H35" s="20"/>
      <c r="I35" s="20"/>
      <c r="J35" s="20"/>
      <c r="K35" s="20"/>
      <c r="L35" s="87"/>
      <c r="M35" s="9">
        <f t="shared" si="3"/>
        <v>0</v>
      </c>
    </row>
    <row r="36" spans="2:13" s="3" customFormat="1" x14ac:dyDescent="0.2">
      <c r="B36" s="168" t="s">
        <v>112</v>
      </c>
      <c r="C36" s="86"/>
      <c r="D36" s="20"/>
      <c r="E36" s="20"/>
      <c r="F36" s="20"/>
      <c r="G36" s="20"/>
      <c r="H36" s="20"/>
      <c r="I36" s="20"/>
      <c r="J36" s="20"/>
      <c r="K36" s="20"/>
      <c r="L36" s="87"/>
      <c r="M36" s="9">
        <f t="shared" si="3"/>
        <v>0</v>
      </c>
    </row>
    <row r="37" spans="2:13" s="3" customFormat="1" x14ac:dyDescent="0.2">
      <c r="B37" s="168" t="s">
        <v>111</v>
      </c>
      <c r="C37" s="86"/>
      <c r="D37" s="20"/>
      <c r="E37" s="20"/>
      <c r="F37" s="20"/>
      <c r="G37" s="20"/>
      <c r="H37" s="20"/>
      <c r="I37" s="20"/>
      <c r="J37" s="20"/>
      <c r="K37" s="20"/>
      <c r="L37" s="87"/>
      <c r="M37" s="9">
        <f t="shared" si="3"/>
        <v>0</v>
      </c>
    </row>
    <row r="38" spans="2:13" s="3" customFormat="1" x14ac:dyDescent="0.2">
      <c r="B38" s="168" t="s">
        <v>109</v>
      </c>
      <c r="C38" s="86"/>
      <c r="D38" s="20"/>
      <c r="E38" s="20"/>
      <c r="F38" s="20"/>
      <c r="G38" s="20"/>
      <c r="H38" s="20"/>
      <c r="I38" s="20"/>
      <c r="J38" s="20"/>
      <c r="K38" s="20"/>
      <c r="L38" s="87"/>
      <c r="M38" s="9">
        <f t="shared" si="3"/>
        <v>0</v>
      </c>
    </row>
    <row r="39" spans="2:13" s="3" customFormat="1" x14ac:dyDescent="0.2">
      <c r="B39" s="168" t="s">
        <v>11</v>
      </c>
      <c r="C39" s="86"/>
      <c r="D39" s="20"/>
      <c r="E39" s="20"/>
      <c r="F39" s="20"/>
      <c r="G39" s="20"/>
      <c r="H39" s="20"/>
      <c r="I39" s="20"/>
      <c r="J39" s="20"/>
      <c r="K39" s="20"/>
      <c r="L39" s="87"/>
      <c r="M39" s="9">
        <f t="shared" si="3"/>
        <v>0</v>
      </c>
    </row>
    <row r="40" spans="2:13" s="3" customFormat="1" x14ac:dyDescent="0.2">
      <c r="B40" s="168" t="s">
        <v>12</v>
      </c>
      <c r="C40" s="86"/>
      <c r="D40" s="20"/>
      <c r="E40" s="20"/>
      <c r="F40" s="20"/>
      <c r="G40" s="20"/>
      <c r="H40" s="20"/>
      <c r="I40" s="20"/>
      <c r="J40" s="20"/>
      <c r="K40" s="20"/>
      <c r="L40" s="87"/>
      <c r="M40" s="9">
        <f t="shared" si="3"/>
        <v>0</v>
      </c>
    </row>
    <row r="41" spans="2:13" s="3" customFormat="1" x14ac:dyDescent="0.2">
      <c r="B41" s="168" t="s">
        <v>13</v>
      </c>
      <c r="C41" s="86"/>
      <c r="D41" s="20"/>
      <c r="E41" s="20"/>
      <c r="F41" s="20"/>
      <c r="G41" s="20"/>
      <c r="H41" s="20"/>
      <c r="I41" s="20"/>
      <c r="J41" s="20"/>
      <c r="K41" s="20"/>
      <c r="L41" s="87"/>
      <c r="M41" s="9">
        <f t="shared" si="3"/>
        <v>0</v>
      </c>
    </row>
    <row r="42" spans="2:13" s="3" customFormat="1" x14ac:dyDescent="0.2">
      <c r="B42" s="168" t="s">
        <v>14</v>
      </c>
      <c r="C42" s="86"/>
      <c r="D42" s="20"/>
      <c r="E42" s="20"/>
      <c r="F42" s="20"/>
      <c r="G42" s="20"/>
      <c r="H42" s="20"/>
      <c r="I42" s="20"/>
      <c r="J42" s="20"/>
      <c r="K42" s="20"/>
      <c r="L42" s="87"/>
      <c r="M42" s="9">
        <f t="shared" si="3"/>
        <v>0</v>
      </c>
    </row>
    <row r="43" spans="2:13" s="3" customFormat="1" x14ac:dyDescent="0.2">
      <c r="B43" s="168" t="s">
        <v>15</v>
      </c>
      <c r="C43" s="86"/>
      <c r="D43" s="20"/>
      <c r="E43" s="20"/>
      <c r="F43" s="20"/>
      <c r="G43" s="20"/>
      <c r="H43" s="20"/>
      <c r="I43" s="20"/>
      <c r="J43" s="20"/>
      <c r="K43" s="20"/>
      <c r="L43" s="87"/>
      <c r="M43" s="9">
        <f t="shared" si="3"/>
        <v>0</v>
      </c>
    </row>
    <row r="44" spans="2:13" s="3" customFormat="1" x14ac:dyDescent="0.2">
      <c r="B44" s="168" t="s">
        <v>17</v>
      </c>
      <c r="C44" s="86"/>
      <c r="D44" s="20"/>
      <c r="E44" s="20"/>
      <c r="F44" s="20"/>
      <c r="G44" s="20"/>
      <c r="H44" s="20"/>
      <c r="I44" s="20"/>
      <c r="J44" s="20"/>
      <c r="K44" s="20"/>
      <c r="L44" s="87"/>
      <c r="M44" s="9">
        <f t="shared" si="3"/>
        <v>0</v>
      </c>
    </row>
    <row r="45" spans="2:13" s="3" customFormat="1" x14ac:dyDescent="0.2">
      <c r="B45" s="168" t="s">
        <v>16</v>
      </c>
      <c r="C45" s="86"/>
      <c r="D45" s="20"/>
      <c r="E45" s="20"/>
      <c r="F45" s="20"/>
      <c r="G45" s="20"/>
      <c r="H45" s="20"/>
      <c r="I45" s="20"/>
      <c r="J45" s="20"/>
      <c r="K45" s="20"/>
      <c r="L45" s="87"/>
      <c r="M45" s="9">
        <f t="shared" si="3"/>
        <v>0</v>
      </c>
    </row>
    <row r="46" spans="2:13" s="3" customFormat="1" x14ac:dyDescent="0.2">
      <c r="B46" s="168" t="s">
        <v>115</v>
      </c>
      <c r="C46" s="162"/>
      <c r="D46" s="20"/>
      <c r="E46" s="20"/>
      <c r="F46" s="20"/>
      <c r="G46" s="20"/>
      <c r="H46" s="20"/>
      <c r="I46" s="20"/>
      <c r="J46" s="20"/>
      <c r="K46" s="20"/>
      <c r="L46" s="87"/>
      <c r="M46" s="9">
        <f t="shared" si="3"/>
        <v>0</v>
      </c>
    </row>
    <row r="47" spans="2:13" s="3" customFormat="1" ht="13.2" thickBot="1" x14ac:dyDescent="0.25">
      <c r="B47" s="169" t="s">
        <v>116</v>
      </c>
      <c r="C47" s="88"/>
      <c r="D47" s="89"/>
      <c r="E47" s="89"/>
      <c r="F47" s="89"/>
      <c r="G47" s="89"/>
      <c r="H47" s="89"/>
      <c r="I47" s="89"/>
      <c r="J47" s="89"/>
      <c r="K47" s="89"/>
      <c r="L47" s="90"/>
      <c r="M47" s="9">
        <f t="shared" si="3"/>
        <v>0</v>
      </c>
    </row>
    <row r="48" spans="2:13" s="3" customFormat="1" ht="13.5" customHeight="1" x14ac:dyDescent="0.2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2:14" s="3" customFormat="1" ht="21" customHeight="1" x14ac:dyDescent="0.2">
      <c r="B49" s="106" t="s">
        <v>178</v>
      </c>
      <c r="C49" s="107">
        <f t="shared" ref="C49:M49" si="4">SUM(C34:C47)</f>
        <v>0</v>
      </c>
      <c r="D49" s="107">
        <f t="shared" si="4"/>
        <v>0</v>
      </c>
      <c r="E49" s="107">
        <f t="shared" si="4"/>
        <v>0</v>
      </c>
      <c r="F49" s="107">
        <f t="shared" si="4"/>
        <v>0</v>
      </c>
      <c r="G49" s="107">
        <f t="shared" si="4"/>
        <v>0</v>
      </c>
      <c r="H49" s="107">
        <f t="shared" si="4"/>
        <v>0</v>
      </c>
      <c r="I49" s="107">
        <f t="shared" si="4"/>
        <v>0</v>
      </c>
      <c r="J49" s="107">
        <f t="shared" si="4"/>
        <v>0</v>
      </c>
      <c r="K49" s="107">
        <f t="shared" si="4"/>
        <v>0</v>
      </c>
      <c r="L49" s="107">
        <f t="shared" si="4"/>
        <v>0</v>
      </c>
      <c r="M49" s="107">
        <f t="shared" si="4"/>
        <v>0</v>
      </c>
      <c r="N49" s="221" t="s">
        <v>140</v>
      </c>
    </row>
    <row r="50" spans="2:14" s="3" customFormat="1" x14ac:dyDescent="0.2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4" ht="13.2" thickBot="1" x14ac:dyDescent="0.25"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4" s="10" customFormat="1" ht="27" customHeight="1" thickBot="1" x14ac:dyDescent="0.25">
      <c r="B52" s="34" t="s">
        <v>5</v>
      </c>
      <c r="C52" s="170" t="str">
        <f>IFERROR(+C49/C26,"")</f>
        <v/>
      </c>
      <c r="D52" s="170" t="str">
        <f t="shared" ref="D52:M52" si="5">IFERROR(+D49/D26,"")</f>
        <v/>
      </c>
      <c r="E52" s="170" t="str">
        <f t="shared" si="5"/>
        <v/>
      </c>
      <c r="F52" s="170" t="str">
        <f t="shared" si="5"/>
        <v/>
      </c>
      <c r="G52" s="170" t="str">
        <f t="shared" si="5"/>
        <v/>
      </c>
      <c r="H52" s="170" t="str">
        <f t="shared" si="5"/>
        <v/>
      </c>
      <c r="I52" s="170" t="str">
        <f t="shared" si="5"/>
        <v/>
      </c>
      <c r="J52" s="170" t="str">
        <f t="shared" si="5"/>
        <v/>
      </c>
      <c r="K52" s="170" t="str">
        <f t="shared" si="5"/>
        <v/>
      </c>
      <c r="L52" s="170" t="str">
        <f t="shared" si="5"/>
        <v/>
      </c>
      <c r="M52" s="203" t="str">
        <f t="shared" si="5"/>
        <v/>
      </c>
    </row>
    <row r="53" spans="2:14" x14ac:dyDescent="0.2"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2"/>
    </row>
  </sheetData>
  <mergeCells count="6">
    <mergeCell ref="M30:M31"/>
    <mergeCell ref="M7:M8"/>
    <mergeCell ref="B30:B32"/>
    <mergeCell ref="C7:L7"/>
    <mergeCell ref="B7:B8"/>
    <mergeCell ref="D30:L30"/>
  </mergeCells>
  <pageMargins left="0.23622047244094491" right="0.23622047244094491" top="0.74803149606299213" bottom="0.74803149606299213" header="0.31496062992125984" footer="0.31496062992125984"/>
  <pageSetup paperSize="9" scale="46" orientation="portrait" r:id="rId1"/>
  <headerFooter>
    <oddFooter>&amp;L&amp;8&amp;A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TABLES!$C$8:$C$21</xm:f>
          </x14:formula1>
          <xm:sqref>B11:B24 B34:B47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B1:R50"/>
  <sheetViews>
    <sheetView tabSelected="1" zoomScale="80" zoomScaleNormal="80" workbookViewId="0">
      <selection activeCell="D8" sqref="D8:F8"/>
    </sheetView>
  </sheetViews>
  <sheetFormatPr baseColWidth="10" defaultColWidth="11" defaultRowHeight="11.4" x14ac:dyDescent="0.2"/>
  <cols>
    <col min="1" max="1" width="2.453125" style="22" customWidth="1"/>
    <col min="2" max="2" width="25" style="22" customWidth="1"/>
    <col min="3" max="3" width="16.26953125" style="22" customWidth="1"/>
    <col min="4" max="4" width="7.453125" style="22" customWidth="1"/>
    <col min="5" max="5" width="16.26953125" style="25" customWidth="1"/>
    <col min="6" max="6" width="1.26953125" style="25" customWidth="1"/>
    <col min="7" max="7" width="15" style="25" customWidth="1"/>
    <col min="8" max="8" width="1.26953125" style="25" customWidth="1"/>
    <col min="9" max="10" width="15" style="22" hidden="1" customWidth="1"/>
    <col min="11" max="11" width="12.453125" style="22" hidden="1" customWidth="1"/>
    <col min="12" max="12" width="15" style="22" hidden="1" customWidth="1"/>
    <col min="13" max="13" width="2.453125" style="22" hidden="1" customWidth="1"/>
    <col min="14" max="14" width="16.1796875" style="22" customWidth="1"/>
    <col min="15" max="15" width="10" style="22" customWidth="1"/>
    <col min="16" max="16" width="16.1796875" style="22" customWidth="1"/>
    <col min="17" max="17" width="17.453125" style="22" customWidth="1"/>
    <col min="18" max="19" width="18.6328125" style="22" customWidth="1"/>
    <col min="20" max="16384" width="11" style="22"/>
  </cols>
  <sheetData>
    <row r="1" spans="2:17" ht="13.5" customHeight="1" x14ac:dyDescent="0.2">
      <c r="Q1" s="181" t="str">
        <f ca="1">MID(CELL("nomfichier",D1),FIND("]",CELL("nomfichier",D1))+1,40)</f>
        <v>2-Valorisation</v>
      </c>
    </row>
    <row r="2" spans="2:17" ht="13.5" customHeight="1" x14ac:dyDescent="0.2"/>
    <row r="3" spans="2:17" ht="29.25" customHeight="1" x14ac:dyDescent="0.2">
      <c r="C3" s="33" t="s">
        <v>75</v>
      </c>
    </row>
    <row r="4" spans="2:17" ht="13.5" customHeight="1" x14ac:dyDescent="0.2"/>
    <row r="5" spans="2:17" ht="13.5" customHeight="1" x14ac:dyDescent="0.2"/>
    <row r="6" spans="2:17" ht="13.5" customHeight="1" x14ac:dyDescent="0.2">
      <c r="E6" s="22"/>
      <c r="F6" s="22"/>
      <c r="G6" s="22"/>
      <c r="H6" s="22"/>
    </row>
    <row r="7" spans="2:17" ht="21" customHeight="1" x14ac:dyDescent="0.2">
      <c r="B7" s="95" t="s">
        <v>6</v>
      </c>
      <c r="C7" s="36">
        <v>0.2</v>
      </c>
      <c r="E7" s="22"/>
      <c r="F7" s="22"/>
      <c r="G7" s="22"/>
      <c r="H7" s="22"/>
    </row>
    <row r="8" spans="2:17" ht="21" customHeight="1" x14ac:dyDescent="0.2">
      <c r="B8" s="95" t="s">
        <v>55</v>
      </c>
      <c r="C8" s="36">
        <v>5.5E-2</v>
      </c>
      <c r="E8" s="22"/>
      <c r="F8" s="22"/>
      <c r="G8" s="22"/>
      <c r="H8" s="22"/>
    </row>
    <row r="9" spans="2:17" ht="21" customHeight="1" x14ac:dyDescent="0.2">
      <c r="B9" s="23"/>
      <c r="E9" s="22"/>
      <c r="F9" s="22"/>
      <c r="G9" s="22"/>
      <c r="H9" s="22"/>
    </row>
    <row r="10" spans="2:17" s="23" customFormat="1" ht="27" customHeight="1" x14ac:dyDescent="0.2">
      <c r="B10" s="135" t="s">
        <v>89</v>
      </c>
      <c r="C10" s="135"/>
      <c r="D10" s="135"/>
      <c r="E10" s="135"/>
      <c r="F10" s="135"/>
      <c r="G10" s="135"/>
      <c r="H10" s="135"/>
      <c r="I10" s="135"/>
      <c r="J10" s="135"/>
      <c r="K10" s="136"/>
      <c r="L10" s="136"/>
      <c r="M10" s="136"/>
      <c r="N10" s="22"/>
      <c r="O10" s="22"/>
      <c r="P10" s="22"/>
      <c r="Q10" s="22"/>
    </row>
    <row r="11" spans="2:17" s="23" customFormat="1" ht="27" customHeight="1" x14ac:dyDescent="0.2">
      <c r="B11" s="239" t="s">
        <v>179</v>
      </c>
      <c r="C11" s="135"/>
      <c r="D11" s="135"/>
      <c r="E11" s="135"/>
      <c r="F11" s="135"/>
      <c r="G11" s="135"/>
      <c r="H11" s="135"/>
      <c r="I11" s="135"/>
      <c r="J11" s="135"/>
      <c r="K11" s="136"/>
      <c r="L11" s="136"/>
      <c r="M11" s="136"/>
      <c r="N11" s="22"/>
      <c r="O11" s="22"/>
      <c r="P11" s="22"/>
      <c r="Q11" s="22"/>
    </row>
    <row r="12" spans="2:17" s="23" customFormat="1" ht="8.25" customHeight="1" x14ac:dyDescent="0.2">
      <c r="B12" s="55"/>
      <c r="C12" s="55"/>
      <c r="D12" s="65"/>
      <c r="E12" s="17"/>
      <c r="F12" s="17"/>
      <c r="G12" s="17"/>
      <c r="H12" s="17"/>
      <c r="I12" s="61"/>
      <c r="J12" s="61"/>
      <c r="K12" s="61"/>
      <c r="L12" s="61"/>
      <c r="M12" s="61"/>
      <c r="N12" s="67"/>
      <c r="O12" s="66"/>
      <c r="P12" s="68"/>
      <c r="Q12" s="69"/>
    </row>
    <row r="13" spans="2:17" s="24" customFormat="1" ht="26.25" customHeight="1" x14ac:dyDescent="0.2">
      <c r="B13" s="70"/>
      <c r="C13" s="18" t="s">
        <v>27</v>
      </c>
      <c r="D13" s="174" t="s">
        <v>30</v>
      </c>
      <c r="E13" s="174" t="s">
        <v>172</v>
      </c>
      <c r="F13" s="174"/>
      <c r="G13" s="174"/>
      <c r="H13" s="174"/>
      <c r="I13" s="61" t="s">
        <v>78</v>
      </c>
      <c r="J13" s="18"/>
      <c r="L13" s="17"/>
      <c r="M13" s="17"/>
      <c r="N13" s="67"/>
      <c r="O13" s="66"/>
      <c r="P13" s="68"/>
      <c r="Q13" s="69"/>
    </row>
    <row r="14" spans="2:17" s="23" customFormat="1" ht="8.25" customHeight="1" x14ac:dyDescent="0.2">
      <c r="B14" s="55"/>
      <c r="C14" s="55"/>
      <c r="D14" s="65"/>
      <c r="E14" s="17"/>
      <c r="F14" s="17"/>
      <c r="G14" s="17"/>
      <c r="H14" s="17"/>
      <c r="I14" s="61"/>
      <c r="J14" s="61"/>
      <c r="K14" s="61"/>
      <c r="L14" s="61"/>
      <c r="M14" s="61"/>
      <c r="N14" s="67"/>
      <c r="O14" s="66"/>
      <c r="P14" s="68"/>
      <c r="Q14" s="69"/>
    </row>
    <row r="15" spans="2:17" s="24" customFormat="1" ht="19.5" customHeight="1" x14ac:dyDescent="0.2">
      <c r="B15" s="172" t="str">
        <f>+'1-Surfaces'!C31</f>
        <v>Logements</v>
      </c>
      <c r="C15" s="75">
        <f>+'1-Surfaces'!C26</f>
        <v>0</v>
      </c>
      <c r="D15" s="72" t="str">
        <f>IFERROR(+E15/C15,"")</f>
        <v/>
      </c>
      <c r="E15" s="75">
        <f>+'1-Surfaces'!C49</f>
        <v>0</v>
      </c>
      <c r="F15" s="75"/>
      <c r="G15" s="75"/>
      <c r="H15" s="75"/>
      <c r="I15" s="61"/>
      <c r="J15" s="173"/>
      <c r="L15" s="173"/>
      <c r="M15" s="173"/>
      <c r="N15" s="73"/>
      <c r="O15" s="59"/>
      <c r="P15" s="74"/>
      <c r="Q15" s="74"/>
    </row>
    <row r="16" spans="2:17" s="24" customFormat="1" ht="19.5" customHeight="1" x14ac:dyDescent="0.2">
      <c r="B16" s="172" t="str">
        <f>+'1-Surfaces'!D31</f>
        <v/>
      </c>
      <c r="C16" s="75">
        <f>+'1-Surfaces'!D26</f>
        <v>0</v>
      </c>
      <c r="D16" s="72" t="str">
        <f t="shared" ref="D16:D26" si="0">IFERROR(+E16/C16,"")</f>
        <v/>
      </c>
      <c r="E16" s="75">
        <f>+'1-Surfaces'!D49</f>
        <v>0</v>
      </c>
      <c r="F16" s="75"/>
      <c r="G16" s="75"/>
      <c r="H16" s="75"/>
      <c r="I16" s="61"/>
      <c r="J16" s="173"/>
      <c r="L16" s="173"/>
      <c r="M16" s="173"/>
      <c r="N16" s="73"/>
      <c r="O16" s="59"/>
      <c r="P16" s="74"/>
      <c r="Q16" s="74"/>
    </row>
    <row r="17" spans="2:18" s="24" customFormat="1" ht="19.5" customHeight="1" x14ac:dyDescent="0.2">
      <c r="B17" s="172" t="str">
        <f>+'1-Surfaces'!E31</f>
        <v/>
      </c>
      <c r="C17" s="75">
        <f>+'1-Surfaces'!E26</f>
        <v>0</v>
      </c>
      <c r="D17" s="72" t="str">
        <f t="shared" si="0"/>
        <v/>
      </c>
      <c r="E17" s="75">
        <f>+'1-Surfaces'!E49</f>
        <v>0</v>
      </c>
      <c r="F17" s="75"/>
      <c r="G17" s="75"/>
      <c r="H17" s="75"/>
      <c r="I17" s="61"/>
      <c r="J17" s="173"/>
      <c r="L17" s="173"/>
      <c r="M17" s="173"/>
      <c r="N17" s="73"/>
      <c r="O17" s="59"/>
      <c r="P17" s="74"/>
      <c r="Q17" s="74"/>
    </row>
    <row r="18" spans="2:18" s="24" customFormat="1" ht="19.5" customHeight="1" x14ac:dyDescent="0.2">
      <c r="B18" s="172" t="str">
        <f>+'1-Surfaces'!F31</f>
        <v/>
      </c>
      <c r="C18" s="75">
        <f>+'1-Surfaces'!F26</f>
        <v>0</v>
      </c>
      <c r="D18" s="72" t="str">
        <f t="shared" si="0"/>
        <v/>
      </c>
      <c r="E18" s="75">
        <f>+'1-Surfaces'!F49</f>
        <v>0</v>
      </c>
      <c r="F18" s="75"/>
      <c r="G18" s="75"/>
      <c r="H18" s="75"/>
      <c r="I18" s="61"/>
      <c r="J18" s="173"/>
      <c r="L18" s="173"/>
      <c r="M18" s="173"/>
      <c r="N18" s="73"/>
      <c r="O18" s="59"/>
      <c r="P18" s="74"/>
      <c r="Q18" s="74"/>
    </row>
    <row r="19" spans="2:18" s="24" customFormat="1" ht="19.5" customHeight="1" x14ac:dyDescent="0.2">
      <c r="B19" s="172" t="str">
        <f>+'1-Surfaces'!G31</f>
        <v>Hôtel</v>
      </c>
      <c r="C19" s="75">
        <f>+'1-Surfaces'!G26</f>
        <v>0</v>
      </c>
      <c r="D19" s="72" t="str">
        <f t="shared" si="0"/>
        <v/>
      </c>
      <c r="E19" s="75">
        <f>+'1-Surfaces'!G49</f>
        <v>0</v>
      </c>
      <c r="F19" s="75"/>
      <c r="G19" s="75"/>
      <c r="H19" s="75"/>
      <c r="I19" s="61"/>
      <c r="J19" s="173"/>
      <c r="L19" s="173"/>
      <c r="M19" s="173"/>
      <c r="N19" s="73"/>
      <c r="O19" s="59"/>
      <c r="P19" s="74"/>
      <c r="Q19" s="74"/>
    </row>
    <row r="20" spans="2:18" s="24" customFormat="1" ht="19.5" customHeight="1" x14ac:dyDescent="0.2">
      <c r="B20" s="172" t="str">
        <f>+'1-Surfaces'!H31</f>
        <v>Tertaire</v>
      </c>
      <c r="C20" s="75">
        <f>+'1-Surfaces'!H26</f>
        <v>0</v>
      </c>
      <c r="D20" s="72" t="str">
        <f t="shared" si="0"/>
        <v/>
      </c>
      <c r="E20" s="75">
        <f>+'1-Surfaces'!H49</f>
        <v>0</v>
      </c>
      <c r="F20" s="75"/>
      <c r="G20" s="75"/>
      <c r="H20" s="75"/>
      <c r="I20" s="61"/>
      <c r="J20" s="173"/>
      <c r="L20" s="173"/>
      <c r="M20" s="173"/>
      <c r="N20" s="73"/>
      <c r="O20" s="59"/>
      <c r="P20" s="74"/>
      <c r="Q20" s="74"/>
    </row>
    <row r="21" spans="2:18" s="24" customFormat="1" ht="19.5" customHeight="1" x14ac:dyDescent="0.2">
      <c r="B21" s="172" t="str">
        <f>+'1-Surfaces'!I31</f>
        <v>B</v>
      </c>
      <c r="C21" s="75">
        <f>+'1-Surfaces'!I26</f>
        <v>0</v>
      </c>
      <c r="D21" s="72" t="str">
        <f t="shared" ref="D21" si="1">IFERROR(+E21/C21,"")</f>
        <v/>
      </c>
      <c r="E21" s="75">
        <f>+'1-Surfaces'!I49</f>
        <v>0</v>
      </c>
      <c r="F21" s="75"/>
      <c r="G21" s="75"/>
      <c r="H21" s="75"/>
      <c r="I21" s="61"/>
      <c r="J21" s="173"/>
      <c r="L21" s="173"/>
      <c r="M21" s="173"/>
      <c r="N21" s="73"/>
      <c r="O21" s="59"/>
      <c r="P21" s="74"/>
      <c r="Q21" s="74"/>
    </row>
    <row r="22" spans="2:18" s="24" customFormat="1" ht="19.5" customHeight="1" x14ac:dyDescent="0.2">
      <c r="B22" s="172" t="str">
        <f>+'1-Surfaces'!J31</f>
        <v>C</v>
      </c>
      <c r="C22" s="75">
        <f>+'1-Surfaces'!J26</f>
        <v>0</v>
      </c>
      <c r="D22" s="72" t="str">
        <f t="shared" si="0"/>
        <v/>
      </c>
      <c r="E22" s="75">
        <f>+'1-Surfaces'!J49</f>
        <v>0</v>
      </c>
      <c r="F22" s="75"/>
      <c r="G22" s="75"/>
      <c r="H22" s="75"/>
      <c r="I22" s="61"/>
      <c r="J22" s="173"/>
      <c r="L22" s="173"/>
      <c r="M22" s="173"/>
      <c r="N22" s="73"/>
      <c r="O22" s="59"/>
      <c r="P22" s="74"/>
      <c r="Q22" s="74"/>
    </row>
    <row r="23" spans="2:18" s="24" customFormat="1" ht="19.5" customHeight="1" x14ac:dyDescent="0.2">
      <c r="B23" s="172" t="str">
        <f>+'1-Surfaces'!K31</f>
        <v>D</v>
      </c>
      <c r="C23" s="75">
        <f>+'1-Surfaces'!K26</f>
        <v>0</v>
      </c>
      <c r="D23" s="72" t="str">
        <f t="shared" si="0"/>
        <v/>
      </c>
      <c r="E23" s="75">
        <f>+'1-Surfaces'!K49</f>
        <v>0</v>
      </c>
      <c r="F23" s="75"/>
      <c r="G23" s="75"/>
      <c r="H23" s="75"/>
      <c r="I23" s="61"/>
      <c r="J23" s="173"/>
      <c r="L23" s="173"/>
      <c r="M23" s="173"/>
      <c r="N23" s="73"/>
      <c r="O23" s="59"/>
      <c r="P23" s="74"/>
      <c r="Q23" s="74"/>
    </row>
    <row r="24" spans="2:18" s="24" customFormat="1" ht="19.5" customHeight="1" x14ac:dyDescent="0.2">
      <c r="B24" s="172" t="str">
        <f>+'1-Surfaces'!L31</f>
        <v>E</v>
      </c>
      <c r="C24" s="75">
        <f>+'1-Surfaces'!L26</f>
        <v>0</v>
      </c>
      <c r="D24" s="72" t="str">
        <f t="shared" si="0"/>
        <v/>
      </c>
      <c r="E24" s="75">
        <f>+'1-Surfaces'!L49</f>
        <v>0</v>
      </c>
      <c r="F24" s="75"/>
      <c r="G24" s="75"/>
      <c r="H24" s="75"/>
      <c r="I24" s="61"/>
      <c r="J24" s="173"/>
      <c r="L24" s="173"/>
      <c r="M24" s="173"/>
      <c r="N24" s="73"/>
      <c r="O24" s="59"/>
      <c r="P24" s="74"/>
      <c r="Q24" s="74"/>
    </row>
    <row r="25" spans="2:18" s="24" customFormat="1" ht="13.5" customHeight="1" x14ac:dyDescent="0.2">
      <c r="B25" s="172"/>
      <c r="C25" s="75"/>
      <c r="D25" s="72"/>
      <c r="E25" s="75"/>
      <c r="F25" s="75"/>
      <c r="G25" s="75"/>
      <c r="H25" s="75"/>
      <c r="I25" s="61"/>
      <c r="J25" s="173"/>
      <c r="L25" s="173"/>
      <c r="M25" s="173"/>
      <c r="N25" s="73"/>
      <c r="O25" s="59"/>
      <c r="P25" s="74"/>
      <c r="Q25" s="74"/>
    </row>
    <row r="26" spans="2:18" s="24" customFormat="1" ht="13.5" customHeight="1" x14ac:dyDescent="0.2">
      <c r="B26" s="183" t="s">
        <v>1</v>
      </c>
      <c r="C26" s="212">
        <f>SUM(C15:C24)</f>
        <v>0</v>
      </c>
      <c r="D26" s="213" t="str">
        <f t="shared" si="0"/>
        <v/>
      </c>
      <c r="E26" s="212">
        <f>SUM(E15:E24)</f>
        <v>0</v>
      </c>
      <c r="F26" s="75"/>
      <c r="G26" s="75"/>
      <c r="H26" s="75"/>
      <c r="I26" s="61"/>
      <c r="J26" s="173"/>
      <c r="L26" s="173"/>
      <c r="M26" s="173"/>
      <c r="N26" s="73"/>
      <c r="O26" s="59"/>
      <c r="P26" s="74"/>
      <c r="Q26" s="74"/>
    </row>
    <row r="27" spans="2:18" s="19" customFormat="1" ht="8.25" customHeight="1" x14ac:dyDescent="0.2">
      <c r="B27" s="29"/>
      <c r="C27" s="75"/>
      <c r="D27" s="72"/>
      <c r="E27" s="75"/>
      <c r="F27" s="75"/>
      <c r="G27" s="75"/>
      <c r="H27" s="75"/>
      <c r="I27" s="17"/>
      <c r="J27" s="17"/>
      <c r="K27" s="17"/>
      <c r="L27" s="17"/>
      <c r="M27" s="17"/>
      <c r="N27" s="17"/>
      <c r="O27" s="17"/>
      <c r="P27" s="17"/>
      <c r="Q27" s="17"/>
    </row>
    <row r="28" spans="2:18" s="19" customFormat="1" ht="45" customHeight="1" x14ac:dyDescent="0.2">
      <c r="B28" s="50"/>
      <c r="C28" s="275" t="s">
        <v>133</v>
      </c>
      <c r="D28" s="276"/>
      <c r="E28" s="276"/>
      <c r="F28" s="110"/>
      <c r="G28" s="214" t="s">
        <v>29</v>
      </c>
      <c r="H28" s="110"/>
      <c r="I28" s="274" t="s">
        <v>31</v>
      </c>
      <c r="J28" s="274"/>
      <c r="K28" s="274"/>
      <c r="L28" s="274"/>
      <c r="M28" s="17"/>
      <c r="N28" s="270" t="s">
        <v>10</v>
      </c>
      <c r="O28" s="270" t="s">
        <v>28</v>
      </c>
      <c r="P28" s="270" t="s">
        <v>6</v>
      </c>
      <c r="Q28" s="270" t="s">
        <v>7</v>
      </c>
    </row>
    <row r="29" spans="2:18" s="23" customFormat="1" ht="26.25" customHeight="1" x14ac:dyDescent="0.2">
      <c r="B29" s="70"/>
      <c r="C29" s="65"/>
      <c r="D29" s="65"/>
      <c r="E29" s="17"/>
      <c r="F29" s="17"/>
      <c r="G29" s="18" t="s">
        <v>180</v>
      </c>
      <c r="H29" s="17"/>
      <c r="I29" s="174" t="s">
        <v>175</v>
      </c>
      <c r="J29" s="174" t="s">
        <v>173</v>
      </c>
      <c r="K29" s="18" t="s">
        <v>180</v>
      </c>
      <c r="L29" s="18" t="s">
        <v>64</v>
      </c>
      <c r="M29" s="18"/>
      <c r="N29" s="270"/>
      <c r="O29" s="270"/>
      <c r="P29" s="270"/>
      <c r="Q29" s="270"/>
    </row>
    <row r="30" spans="2:18" s="23" customFormat="1" ht="8.25" customHeight="1" thickBot="1" x14ac:dyDescent="0.25">
      <c r="B30" s="55"/>
      <c r="C30" s="55"/>
      <c r="D30" s="65"/>
      <c r="E30" s="17"/>
      <c r="F30" s="17"/>
      <c r="G30" s="17"/>
      <c r="H30" s="17"/>
      <c r="I30" s="61"/>
      <c r="J30" s="61"/>
      <c r="K30" s="61"/>
      <c r="L30" s="61"/>
      <c r="M30" s="61"/>
      <c r="N30" s="67"/>
      <c r="O30" s="66"/>
      <c r="P30" s="68"/>
      <c r="Q30" s="69"/>
    </row>
    <row r="31" spans="2:18" s="23" customFormat="1" ht="18.75" customHeight="1" thickBot="1" x14ac:dyDescent="0.25">
      <c r="B31" s="71" t="str">
        <f>+'1-Surfaces'!C31</f>
        <v>Logements</v>
      </c>
      <c r="C31" s="271" t="s">
        <v>29</v>
      </c>
      <c r="D31" s="272"/>
      <c r="E31" s="273"/>
      <c r="F31" s="75"/>
      <c r="G31" s="204"/>
      <c r="H31" s="75"/>
      <c r="I31" s="209"/>
      <c r="J31" s="91"/>
      <c r="K31" s="58" t="str">
        <f>IFERROR(+I31/J31,"")</f>
        <v/>
      </c>
      <c r="L31" s="207" t="str">
        <f t="shared" ref="L31:L40" si="2">IF(C31=G$28,"",+E15*I31)</f>
        <v/>
      </c>
      <c r="M31" s="207"/>
      <c r="N31" s="73">
        <f>IF(C31=G$28,+E15*G31,IFERROR(E15*I31/J31,0))</f>
        <v>0</v>
      </c>
      <c r="O31" s="59" t="str">
        <f t="shared" ref="O31:O40" si="3">IF(+N31=0,"",_TVA)</f>
        <v/>
      </c>
      <c r="P31" s="78" t="str">
        <f t="shared" ref="P31" si="4">IFERROR(N31*O31,"")</f>
        <v/>
      </c>
      <c r="Q31" s="74" t="str">
        <f>IFERROR(N31*(1+O31),"")</f>
        <v/>
      </c>
      <c r="R31" s="161"/>
    </row>
    <row r="32" spans="2:18" s="23" customFormat="1" ht="18.75" customHeight="1" thickBot="1" x14ac:dyDescent="0.25">
      <c r="B32" s="71" t="str">
        <f>+'1-Surfaces'!D31</f>
        <v/>
      </c>
      <c r="C32" s="271" t="s">
        <v>29</v>
      </c>
      <c r="D32" s="272"/>
      <c r="E32" s="273"/>
      <c r="F32" s="75"/>
      <c r="G32" s="205"/>
      <c r="H32" s="75"/>
      <c r="I32" s="210"/>
      <c r="J32" s="92"/>
      <c r="K32" s="58" t="str">
        <f t="shared" ref="K32:K40" si="5">IFERROR(+I32/J32,"")</f>
        <v/>
      </c>
      <c r="L32" s="207" t="str">
        <f t="shared" si="2"/>
        <v/>
      </c>
      <c r="M32" s="207"/>
      <c r="N32" s="73">
        <f t="shared" ref="N32:N40" si="6">IF(C32=G$28,+E16*G32,IFERROR(E16*I32/J32,0))</f>
        <v>0</v>
      </c>
      <c r="O32" s="59" t="str">
        <f t="shared" si="3"/>
        <v/>
      </c>
      <c r="P32" s="78" t="str">
        <f t="shared" ref="P32:P40" si="7">IFERROR(N32*O32,"")</f>
        <v/>
      </c>
      <c r="Q32" s="74" t="str">
        <f t="shared" ref="Q32:Q40" si="8">IFERROR(N32*(1+O32),"")</f>
        <v/>
      </c>
      <c r="R32" s="161"/>
    </row>
    <row r="33" spans="2:18" s="23" customFormat="1" ht="18.75" customHeight="1" thickBot="1" x14ac:dyDescent="0.25">
      <c r="B33" s="71" t="str">
        <f>+'1-Surfaces'!E31</f>
        <v/>
      </c>
      <c r="C33" s="271" t="s">
        <v>31</v>
      </c>
      <c r="D33" s="272"/>
      <c r="E33" s="273"/>
      <c r="F33" s="75"/>
      <c r="G33" s="205"/>
      <c r="H33" s="75"/>
      <c r="I33" s="210"/>
      <c r="J33" s="92"/>
      <c r="K33" s="58" t="str">
        <f t="shared" si="5"/>
        <v/>
      </c>
      <c r="L33" s="207">
        <f t="shared" si="2"/>
        <v>0</v>
      </c>
      <c r="M33" s="207"/>
      <c r="N33" s="73">
        <f t="shared" si="6"/>
        <v>0</v>
      </c>
      <c r="O33" s="59" t="str">
        <f t="shared" si="3"/>
        <v/>
      </c>
      <c r="P33" s="78" t="str">
        <f t="shared" si="7"/>
        <v/>
      </c>
      <c r="Q33" s="74" t="str">
        <f t="shared" si="8"/>
        <v/>
      </c>
      <c r="R33" s="161"/>
    </row>
    <row r="34" spans="2:18" s="23" customFormat="1" ht="18.75" customHeight="1" thickBot="1" x14ac:dyDescent="0.25">
      <c r="B34" s="71" t="str">
        <f>+'1-Surfaces'!F31</f>
        <v/>
      </c>
      <c r="C34" s="271" t="s">
        <v>31</v>
      </c>
      <c r="D34" s="272"/>
      <c r="E34" s="273"/>
      <c r="F34" s="75"/>
      <c r="G34" s="205"/>
      <c r="H34" s="75"/>
      <c r="I34" s="210"/>
      <c r="J34" s="92"/>
      <c r="K34" s="58" t="str">
        <f t="shared" si="5"/>
        <v/>
      </c>
      <c r="L34" s="207">
        <f t="shared" si="2"/>
        <v>0</v>
      </c>
      <c r="M34" s="207"/>
      <c r="N34" s="73">
        <f t="shared" si="6"/>
        <v>0</v>
      </c>
      <c r="O34" s="59" t="str">
        <f t="shared" si="3"/>
        <v/>
      </c>
      <c r="P34" s="78" t="str">
        <f t="shared" si="7"/>
        <v/>
      </c>
      <c r="Q34" s="74" t="str">
        <f t="shared" si="8"/>
        <v/>
      </c>
      <c r="R34" s="161"/>
    </row>
    <row r="35" spans="2:18" s="23" customFormat="1" ht="18.75" customHeight="1" thickBot="1" x14ac:dyDescent="0.25">
      <c r="B35" s="71" t="str">
        <f>+'1-Surfaces'!G31</f>
        <v>Hôtel</v>
      </c>
      <c r="C35" s="271" t="s">
        <v>31</v>
      </c>
      <c r="D35" s="272"/>
      <c r="E35" s="273"/>
      <c r="F35" s="75"/>
      <c r="G35" s="205"/>
      <c r="H35" s="75"/>
      <c r="I35" s="210"/>
      <c r="J35" s="92"/>
      <c r="K35" s="58" t="str">
        <f t="shared" si="5"/>
        <v/>
      </c>
      <c r="L35" s="207">
        <f t="shared" si="2"/>
        <v>0</v>
      </c>
      <c r="M35" s="207"/>
      <c r="N35" s="73">
        <f t="shared" si="6"/>
        <v>0</v>
      </c>
      <c r="O35" s="59" t="str">
        <f t="shared" si="3"/>
        <v/>
      </c>
      <c r="P35" s="78" t="str">
        <f t="shared" si="7"/>
        <v/>
      </c>
      <c r="Q35" s="74" t="str">
        <f t="shared" si="8"/>
        <v/>
      </c>
      <c r="R35" s="161"/>
    </row>
    <row r="36" spans="2:18" s="23" customFormat="1" ht="18.75" customHeight="1" thickBot="1" x14ac:dyDescent="0.25">
      <c r="B36" s="71" t="str">
        <f>+'1-Surfaces'!H31</f>
        <v>Tertaire</v>
      </c>
      <c r="C36" s="271" t="s">
        <v>31</v>
      </c>
      <c r="D36" s="272"/>
      <c r="E36" s="273"/>
      <c r="F36" s="75"/>
      <c r="G36" s="205"/>
      <c r="H36" s="75"/>
      <c r="I36" s="210"/>
      <c r="J36" s="92"/>
      <c r="K36" s="58" t="str">
        <f t="shared" si="5"/>
        <v/>
      </c>
      <c r="L36" s="207">
        <f t="shared" si="2"/>
        <v>0</v>
      </c>
      <c r="M36" s="207"/>
      <c r="N36" s="73">
        <f t="shared" si="6"/>
        <v>0</v>
      </c>
      <c r="O36" s="59" t="str">
        <f t="shared" si="3"/>
        <v/>
      </c>
      <c r="P36" s="78" t="str">
        <f t="shared" si="7"/>
        <v/>
      </c>
      <c r="Q36" s="74" t="str">
        <f t="shared" si="8"/>
        <v/>
      </c>
      <c r="R36" s="161"/>
    </row>
    <row r="37" spans="2:18" s="23" customFormat="1" ht="18.75" customHeight="1" thickBot="1" x14ac:dyDescent="0.25">
      <c r="B37" s="71" t="str">
        <f>+'1-Surfaces'!I31</f>
        <v>B</v>
      </c>
      <c r="C37" s="271" t="s">
        <v>29</v>
      </c>
      <c r="D37" s="272"/>
      <c r="E37" s="273"/>
      <c r="F37" s="75"/>
      <c r="G37" s="205"/>
      <c r="H37" s="75"/>
      <c r="I37" s="210"/>
      <c r="J37" s="92"/>
      <c r="K37" s="58" t="str">
        <f t="shared" si="5"/>
        <v/>
      </c>
      <c r="L37" s="207" t="str">
        <f t="shared" si="2"/>
        <v/>
      </c>
      <c r="M37" s="207"/>
      <c r="N37" s="73">
        <f t="shared" si="6"/>
        <v>0</v>
      </c>
      <c r="O37" s="59" t="str">
        <f t="shared" si="3"/>
        <v/>
      </c>
      <c r="P37" s="78" t="str">
        <f t="shared" si="7"/>
        <v/>
      </c>
      <c r="Q37" s="74" t="str">
        <f t="shared" si="8"/>
        <v/>
      </c>
      <c r="R37" s="161"/>
    </row>
    <row r="38" spans="2:18" s="23" customFormat="1" ht="18.75" customHeight="1" thickBot="1" x14ac:dyDescent="0.25">
      <c r="B38" s="71" t="str">
        <f>+'1-Surfaces'!J31</f>
        <v>C</v>
      </c>
      <c r="C38" s="271" t="s">
        <v>29</v>
      </c>
      <c r="D38" s="272"/>
      <c r="E38" s="273"/>
      <c r="F38" s="75"/>
      <c r="G38" s="205"/>
      <c r="H38" s="75"/>
      <c r="I38" s="210"/>
      <c r="J38" s="92"/>
      <c r="K38" s="58" t="str">
        <f t="shared" si="5"/>
        <v/>
      </c>
      <c r="L38" s="207" t="str">
        <f t="shared" si="2"/>
        <v/>
      </c>
      <c r="M38" s="207"/>
      <c r="N38" s="73">
        <f t="shared" si="6"/>
        <v>0</v>
      </c>
      <c r="O38" s="59" t="str">
        <f t="shared" si="3"/>
        <v/>
      </c>
      <c r="P38" s="78" t="str">
        <f t="shared" si="7"/>
        <v/>
      </c>
      <c r="Q38" s="74" t="str">
        <f t="shared" si="8"/>
        <v/>
      </c>
      <c r="R38" s="161"/>
    </row>
    <row r="39" spans="2:18" s="23" customFormat="1" ht="18.75" customHeight="1" thickBot="1" x14ac:dyDescent="0.25">
      <c r="B39" s="71" t="str">
        <f>+'1-Surfaces'!K31</f>
        <v>D</v>
      </c>
      <c r="C39" s="271" t="s">
        <v>29</v>
      </c>
      <c r="D39" s="272"/>
      <c r="E39" s="273"/>
      <c r="F39" s="75"/>
      <c r="G39" s="205"/>
      <c r="H39" s="75"/>
      <c r="I39" s="210"/>
      <c r="J39" s="92"/>
      <c r="K39" s="58" t="str">
        <f t="shared" si="5"/>
        <v/>
      </c>
      <c r="L39" s="207" t="str">
        <f t="shared" si="2"/>
        <v/>
      </c>
      <c r="M39" s="207"/>
      <c r="N39" s="73">
        <f t="shared" si="6"/>
        <v>0</v>
      </c>
      <c r="O39" s="59" t="str">
        <f t="shared" si="3"/>
        <v/>
      </c>
      <c r="P39" s="78" t="str">
        <f t="shared" si="7"/>
        <v/>
      </c>
      <c r="Q39" s="74" t="str">
        <f t="shared" si="8"/>
        <v/>
      </c>
      <c r="R39" s="161"/>
    </row>
    <row r="40" spans="2:18" s="23" customFormat="1" ht="18.75" customHeight="1" thickBot="1" x14ac:dyDescent="0.25">
      <c r="B40" s="71" t="str">
        <f>+'1-Surfaces'!L31</f>
        <v>E</v>
      </c>
      <c r="C40" s="271" t="s">
        <v>29</v>
      </c>
      <c r="D40" s="272"/>
      <c r="E40" s="273"/>
      <c r="F40" s="75"/>
      <c r="G40" s="206"/>
      <c r="H40" s="75"/>
      <c r="I40" s="211"/>
      <c r="J40" s="93"/>
      <c r="K40" s="58" t="str">
        <f t="shared" si="5"/>
        <v/>
      </c>
      <c r="L40" s="207" t="str">
        <f t="shared" si="2"/>
        <v/>
      </c>
      <c r="M40" s="207"/>
      <c r="N40" s="73">
        <f t="shared" si="6"/>
        <v>0</v>
      </c>
      <c r="O40" s="59" t="str">
        <f t="shared" si="3"/>
        <v/>
      </c>
      <c r="P40" s="78" t="str">
        <f t="shared" si="7"/>
        <v/>
      </c>
      <c r="Q40" s="74" t="str">
        <f t="shared" si="8"/>
        <v/>
      </c>
    </row>
    <row r="41" spans="2:18" s="19" customFormat="1" ht="8.25" customHeight="1" x14ac:dyDescent="0.2">
      <c r="B41" s="29"/>
      <c r="C41" s="75"/>
      <c r="D41" s="72"/>
      <c r="E41" s="75"/>
      <c r="F41" s="75"/>
      <c r="G41" s="75"/>
      <c r="H41" s="75"/>
      <c r="I41" s="17"/>
      <c r="J41" s="17"/>
      <c r="K41" s="17"/>
      <c r="L41" s="17"/>
      <c r="M41" s="17"/>
      <c r="N41" s="17"/>
      <c r="O41" s="17"/>
      <c r="P41" s="17"/>
      <c r="Q41" s="17"/>
    </row>
    <row r="42" spans="2:18" s="23" customFormat="1" ht="18.75" customHeight="1" x14ac:dyDescent="0.2">
      <c r="B42" s="71"/>
      <c r="C42" s="71"/>
      <c r="D42" s="71"/>
      <c r="E42" s="71"/>
      <c r="F42" s="75"/>
      <c r="G42" s="208"/>
      <c r="H42" s="75"/>
      <c r="I42" s="76"/>
      <c r="J42" s="277" t="s">
        <v>135</v>
      </c>
      <c r="K42" s="277"/>
      <c r="L42" s="219">
        <f>SUM(L31:L40)</f>
        <v>0</v>
      </c>
      <c r="M42" s="222" t="s">
        <v>142</v>
      </c>
      <c r="N42" s="73"/>
      <c r="O42" s="59"/>
      <c r="P42" s="78"/>
      <c r="Q42" s="74"/>
    </row>
    <row r="43" spans="2:18" s="19" customFormat="1" ht="8.25" customHeight="1" x14ac:dyDescent="0.2">
      <c r="B43" s="29"/>
      <c r="C43" s="75"/>
      <c r="D43" s="72"/>
      <c r="E43" s="75"/>
      <c r="F43" s="75"/>
      <c r="G43" s="75"/>
      <c r="H43" s="75"/>
      <c r="I43" s="17"/>
      <c r="J43" s="17"/>
      <c r="K43" s="17"/>
      <c r="L43" s="17"/>
      <c r="M43" s="17"/>
      <c r="N43" s="17"/>
      <c r="O43" s="17"/>
      <c r="P43" s="17"/>
      <c r="Q43" s="17"/>
    </row>
    <row r="44" spans="2:18" s="3" customFormat="1" ht="22.5" customHeight="1" x14ac:dyDescent="0.2">
      <c r="B44" s="111" t="s">
        <v>63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3">
        <f>SUM(N31:N40)</f>
        <v>0</v>
      </c>
      <c r="O44" s="114"/>
      <c r="P44" s="113">
        <f>SUM(P31:P40)</f>
        <v>0</v>
      </c>
      <c r="Q44" s="113">
        <f>SUM(Q31:Q40)</f>
        <v>0</v>
      </c>
    </row>
    <row r="45" spans="2:18" ht="12.6" x14ac:dyDescent="0.2">
      <c r="B45" s="52"/>
      <c r="C45" s="52"/>
      <c r="D45" s="52"/>
      <c r="E45" s="53"/>
      <c r="F45" s="53"/>
      <c r="G45" s="53"/>
      <c r="H45" s="53"/>
      <c r="I45" s="52"/>
      <c r="J45" s="52"/>
      <c r="K45" s="52"/>
      <c r="L45" s="52"/>
      <c r="M45" s="52"/>
      <c r="N45" s="52"/>
      <c r="O45" s="52"/>
      <c r="P45" s="52"/>
      <c r="Q45" s="52"/>
    </row>
    <row r="46" spans="2:18" s="197" customFormat="1" x14ac:dyDescent="0.2">
      <c r="B46" s="192" t="s">
        <v>131</v>
      </c>
      <c r="C46" s="193"/>
      <c r="D46" s="193"/>
      <c r="E46" s="194"/>
      <c r="F46" s="194"/>
      <c r="G46" s="194"/>
      <c r="H46" s="194"/>
      <c r="I46" s="193"/>
      <c r="J46" s="193"/>
      <c r="K46" s="195" t="str">
        <f>IFERROR(+N46/N44,"")</f>
        <v/>
      </c>
      <c r="L46" s="195"/>
      <c r="M46" s="195"/>
      <c r="N46" s="196">
        <f>SUMIF($B31:$B40,$B15,N31:N40)</f>
        <v>0</v>
      </c>
      <c r="O46" s="193"/>
      <c r="P46" s="196">
        <f>SUMIF($B31:$B40,$B15,P31:P40)</f>
        <v>0</v>
      </c>
      <c r="Q46" s="196">
        <f>SUMIF($B31:$B40,$B15,Q31:Q40)</f>
        <v>0</v>
      </c>
    </row>
    <row r="47" spans="2:18" x14ac:dyDescent="0.2">
      <c r="K47" s="25"/>
      <c r="L47" s="25"/>
      <c r="M47" s="25"/>
    </row>
    <row r="48" spans="2:18" s="197" customFormat="1" x14ac:dyDescent="0.2">
      <c r="B48" s="192" t="s">
        <v>132</v>
      </c>
      <c r="C48" s="193"/>
      <c r="D48" s="193"/>
      <c r="E48" s="194"/>
      <c r="F48" s="194"/>
      <c r="G48" s="194"/>
      <c r="H48" s="194"/>
      <c r="I48" s="193"/>
      <c r="J48" s="193"/>
      <c r="K48" s="195" t="str">
        <f>IFERROR(+N48/N44,"")</f>
        <v/>
      </c>
      <c r="L48" s="195"/>
      <c r="M48" s="195"/>
      <c r="N48" s="196">
        <f>+N44-N46</f>
        <v>0</v>
      </c>
      <c r="O48" s="193"/>
      <c r="P48" s="196">
        <f>+P44-P46</f>
        <v>0</v>
      </c>
      <c r="Q48" s="196">
        <f>+Q44-Q46</f>
        <v>0</v>
      </c>
    </row>
    <row r="49" spans="2:17" ht="12.6" x14ac:dyDescent="0.2">
      <c r="B49" s="52"/>
      <c r="C49" s="52"/>
      <c r="D49" s="52"/>
      <c r="E49" s="53"/>
      <c r="F49" s="53"/>
      <c r="G49" s="53"/>
      <c r="H49" s="53"/>
      <c r="I49" s="52"/>
      <c r="J49" s="52"/>
      <c r="K49" s="52"/>
      <c r="L49" s="52"/>
      <c r="M49" s="52"/>
      <c r="N49" s="52"/>
      <c r="O49" s="52"/>
      <c r="P49" s="52"/>
      <c r="Q49" s="52"/>
    </row>
    <row r="50" spans="2:17" x14ac:dyDescent="0.2">
      <c r="B50" s="22" t="s">
        <v>174</v>
      </c>
    </row>
  </sheetData>
  <mergeCells count="17">
    <mergeCell ref="J42:K42"/>
    <mergeCell ref="C37:E37"/>
    <mergeCell ref="C38:E38"/>
    <mergeCell ref="C39:E39"/>
    <mergeCell ref="C40:E40"/>
    <mergeCell ref="P28:P29"/>
    <mergeCell ref="Q28:Q29"/>
    <mergeCell ref="C35:E35"/>
    <mergeCell ref="C36:E36"/>
    <mergeCell ref="C31:E31"/>
    <mergeCell ref="N28:N29"/>
    <mergeCell ref="O28:O29"/>
    <mergeCell ref="I28:L28"/>
    <mergeCell ref="C28:E28"/>
    <mergeCell ref="C32:E32"/>
    <mergeCell ref="C33:E33"/>
    <mergeCell ref="C34:E34"/>
  </mergeCells>
  <dataValidations count="1">
    <dataValidation type="list" allowBlank="1" showInputMessage="1" showErrorMessage="1" sqref="C31:C40">
      <formula1>"(Choisir la méthode),Méthode par prix au m²,Méthode par capitalisation des loyers"</formula1>
    </dataValidation>
  </dataValidations>
  <pageMargins left="0.19685039370078741" right="0.19685039370078741" top="0.74803149606299213" bottom="0.74803149606299213" header="0.31496062992125984" footer="0.31496062992125984"/>
  <pageSetup paperSize="9" scale="43" fitToHeight="2" orientation="portrait" r:id="rId1"/>
  <headerFooter>
    <oddFooter>&amp;L&amp;8&amp;A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107"/>
  <sheetViews>
    <sheetView zoomScale="70" zoomScaleNormal="70" workbookViewId="0">
      <selection activeCell="D8" sqref="D8:F8"/>
    </sheetView>
  </sheetViews>
  <sheetFormatPr baseColWidth="10" defaultColWidth="11" defaultRowHeight="11.4" x14ac:dyDescent="0.2"/>
  <cols>
    <col min="1" max="1" width="2.453125" style="22" customWidth="1"/>
    <col min="2" max="2" width="7.453125" style="22" customWidth="1"/>
    <col min="3" max="3" width="32.453125" style="22" customWidth="1"/>
    <col min="4" max="4" width="10" style="22" customWidth="1"/>
    <col min="5" max="5" width="16.1796875" style="25" customWidth="1"/>
    <col min="6" max="6" width="18.6328125" style="22" customWidth="1"/>
    <col min="7" max="8" width="16.1796875" style="22" customWidth="1"/>
    <col min="9" max="9" width="10" style="22" hidden="1" customWidth="1"/>
    <col min="10" max="11" width="16.1796875" style="22" hidden="1" customWidth="1"/>
    <col min="12" max="12" width="2.453125" style="22" hidden="1" customWidth="1"/>
    <col min="13" max="13" width="0" style="22" hidden="1" customWidth="1"/>
    <col min="14" max="16384" width="11" style="22"/>
  </cols>
  <sheetData>
    <row r="1" spans="2:11" ht="13.5" customHeight="1" x14ac:dyDescent="0.2">
      <c r="K1" s="182" t="str">
        <f ca="1">MID(CELL("nomfichier",D1),FIND("]",CELL("nomfichier",D1))+1,40)</f>
        <v>3-Bilan VEFA</v>
      </c>
    </row>
    <row r="2" spans="2:11" ht="13.5" customHeight="1" x14ac:dyDescent="0.2"/>
    <row r="3" spans="2:11" ht="29.25" customHeight="1" x14ac:dyDescent="0.2">
      <c r="D3" s="33" t="s">
        <v>158</v>
      </c>
    </row>
    <row r="4" spans="2:11" ht="13.5" customHeight="1" x14ac:dyDescent="0.2"/>
    <row r="5" spans="2:11" ht="13.5" customHeight="1" x14ac:dyDescent="0.2"/>
    <row r="6" spans="2:11" ht="13.5" customHeight="1" x14ac:dyDescent="0.2"/>
    <row r="7" spans="2:11" s="52" customFormat="1" ht="21" customHeight="1" x14ac:dyDescent="0.2">
      <c r="B7" s="175" t="s">
        <v>25</v>
      </c>
      <c r="C7" s="37">
        <f ca="1">TODAY()</f>
        <v>44530</v>
      </c>
      <c r="D7" s="278"/>
      <c r="E7" s="279"/>
      <c r="F7" s="280"/>
      <c r="G7" s="38"/>
      <c r="H7" s="177"/>
      <c r="I7" s="39"/>
      <c r="J7" s="40"/>
      <c r="K7" s="41"/>
    </row>
    <row r="8" spans="2:11" s="52" customFormat="1" ht="21" customHeight="1" x14ac:dyDescent="0.2">
      <c r="B8" s="179" t="s">
        <v>26</v>
      </c>
      <c r="C8" s="46"/>
      <c r="D8" s="281"/>
      <c r="E8" s="282"/>
      <c r="F8" s="283"/>
      <c r="G8" s="42"/>
      <c r="H8" s="180"/>
      <c r="I8" s="43" t="s">
        <v>67</v>
      </c>
      <c r="J8" s="44">
        <f>M2_SDP</f>
        <v>0</v>
      </c>
      <c r="K8" s="45" t="s">
        <v>81</v>
      </c>
    </row>
    <row r="9" spans="2:11" s="52" customFormat="1" ht="21" customHeight="1" x14ac:dyDescent="0.2">
      <c r="B9" s="179" t="s">
        <v>6</v>
      </c>
      <c r="C9" s="36">
        <f>_TVA</f>
        <v>0.2</v>
      </c>
      <c r="D9" s="223"/>
      <c r="E9" s="224"/>
      <c r="F9" s="225"/>
      <c r="G9" s="176"/>
      <c r="H9" s="178"/>
      <c r="I9" s="43" t="s">
        <v>68</v>
      </c>
      <c r="J9" s="44">
        <f>M2_SU</f>
        <v>0</v>
      </c>
      <c r="K9" s="45" t="s">
        <v>81</v>
      </c>
    </row>
    <row r="10" spans="2:11" s="52" customFormat="1" ht="21" customHeight="1" x14ac:dyDescent="0.2">
      <c r="B10" s="131" t="s">
        <v>55</v>
      </c>
      <c r="C10" s="132">
        <f>_TVA2</f>
        <v>5.5E-2</v>
      </c>
      <c r="D10" s="47"/>
      <c r="E10" s="48"/>
      <c r="F10" s="226"/>
      <c r="G10" s="47"/>
      <c r="H10" s="48"/>
      <c r="I10" s="48"/>
      <c r="J10" s="48"/>
      <c r="K10" s="48"/>
    </row>
    <row r="11" spans="2:11" s="125" customFormat="1" ht="21" customHeight="1" x14ac:dyDescent="0.2">
      <c r="B11" s="61"/>
      <c r="C11" s="61"/>
      <c r="D11" s="126"/>
      <c r="E11" s="127"/>
      <c r="F11" s="128"/>
      <c r="G11" s="129"/>
      <c r="H11" s="61"/>
      <c r="I11" s="130"/>
      <c r="J11" s="17"/>
      <c r="K11" s="17"/>
    </row>
    <row r="12" spans="2:11" s="55" customFormat="1" ht="22.5" customHeight="1" x14ac:dyDescent="0.2">
      <c r="B12" s="284" t="s">
        <v>125</v>
      </c>
      <c r="C12" s="284"/>
      <c r="D12" s="35"/>
      <c r="E12" s="35"/>
      <c r="F12" s="35"/>
      <c r="G12" s="35"/>
      <c r="H12" s="270" t="s">
        <v>10</v>
      </c>
      <c r="I12" s="270" t="s">
        <v>28</v>
      </c>
      <c r="J12" s="270" t="s">
        <v>6</v>
      </c>
      <c r="K12" s="270" t="s">
        <v>7</v>
      </c>
    </row>
    <row r="13" spans="2:11" s="55" customFormat="1" ht="22.5" customHeight="1" x14ac:dyDescent="0.2">
      <c r="B13" s="284"/>
      <c r="C13" s="284"/>
      <c r="D13" s="35"/>
      <c r="E13" s="35"/>
      <c r="F13" s="35"/>
      <c r="G13" s="35"/>
      <c r="H13" s="270"/>
      <c r="I13" s="270"/>
      <c r="J13" s="270"/>
      <c r="K13" s="270"/>
    </row>
    <row r="14" spans="2:11" s="55" customFormat="1" ht="8.25" customHeight="1" x14ac:dyDescent="0.2">
      <c r="B14" s="61"/>
      <c r="D14" s="65"/>
      <c r="E14" s="17"/>
      <c r="F14" s="61"/>
      <c r="G14" s="61"/>
      <c r="H14" s="67"/>
      <c r="I14" s="66"/>
      <c r="J14" s="68"/>
      <c r="K14" s="69"/>
    </row>
    <row r="15" spans="2:11" s="3" customFormat="1" ht="12.6" x14ac:dyDescent="0.2">
      <c r="B15" s="61"/>
      <c r="C15" s="183" t="s">
        <v>130</v>
      </c>
      <c r="D15" s="184"/>
      <c r="E15" s="184"/>
      <c r="F15" s="184"/>
      <c r="G15" s="184"/>
      <c r="H15" s="185">
        <f>+'2-Valorisation'!N46</f>
        <v>0</v>
      </c>
      <c r="I15" s="233" t="str">
        <f>IFERROR(+J15/H15,"")</f>
        <v/>
      </c>
      <c r="J15" s="185">
        <f>+'2-Valorisation'!P46</f>
        <v>0</v>
      </c>
      <c r="K15" s="185">
        <f>+'2-Valorisation'!Q46</f>
        <v>0</v>
      </c>
    </row>
    <row r="16" spans="2:11" s="19" customFormat="1" ht="8.25" customHeight="1" x14ac:dyDescent="0.2">
      <c r="B16" s="29"/>
      <c r="C16" s="29"/>
      <c r="D16" s="72"/>
      <c r="E16" s="75"/>
      <c r="F16" s="17"/>
      <c r="G16" s="17"/>
      <c r="H16" s="17"/>
      <c r="I16" s="234"/>
      <c r="J16" s="17"/>
      <c r="K16" s="17"/>
    </row>
    <row r="17" spans="2:14" s="3" customFormat="1" ht="12.75" customHeight="1" x14ac:dyDescent="0.2">
      <c r="B17" s="61"/>
      <c r="C17" s="183" t="s">
        <v>40</v>
      </c>
      <c r="D17" s="187"/>
      <c r="E17" s="186"/>
      <c r="F17" s="109"/>
      <c r="G17" s="109"/>
      <c r="H17" s="185">
        <f>+'2-Valorisation'!N48</f>
        <v>0</v>
      </c>
      <c r="I17" s="233" t="str">
        <f>IFERROR(+J17/H17,"")</f>
        <v/>
      </c>
      <c r="J17" s="185">
        <f>+'2-Valorisation'!P48</f>
        <v>0</v>
      </c>
      <c r="K17" s="185">
        <f>+'2-Valorisation'!Q48</f>
        <v>0</v>
      </c>
    </row>
    <row r="18" spans="2:14" s="55" customFormat="1" ht="11.25" customHeight="1" x14ac:dyDescent="0.2">
      <c r="C18" s="79"/>
      <c r="D18" s="72"/>
      <c r="E18" s="80"/>
      <c r="F18" s="81"/>
      <c r="G18" s="77"/>
      <c r="H18" s="73"/>
      <c r="I18" s="59"/>
      <c r="J18" s="78"/>
      <c r="K18" s="78"/>
    </row>
    <row r="19" spans="2:14" s="3" customFormat="1" ht="22.5" customHeight="1" x14ac:dyDescent="0.2">
      <c r="B19" s="111"/>
      <c r="C19" s="111" t="s">
        <v>63</v>
      </c>
      <c r="D19" s="112"/>
      <c r="E19" s="112"/>
      <c r="F19" s="112"/>
      <c r="G19" s="112"/>
      <c r="H19" s="113">
        <f>+'2-Valorisation'!N44</f>
        <v>0</v>
      </c>
      <c r="I19" s="114"/>
      <c r="J19" s="113">
        <f>+'2-Valorisation'!P44</f>
        <v>0</v>
      </c>
      <c r="K19" s="113">
        <f>+'2-Valorisation'!Q44</f>
        <v>0</v>
      </c>
      <c r="L19" s="221" t="s">
        <v>141</v>
      </c>
    </row>
    <row r="20" spans="2:14" s="52" customFormat="1" ht="12.6" x14ac:dyDescent="0.2">
      <c r="E20" s="53"/>
    </row>
    <row r="21" spans="2:14" s="55" customFormat="1" ht="22.5" customHeight="1" x14ac:dyDescent="0.2">
      <c r="B21" s="284" t="s">
        <v>146</v>
      </c>
      <c r="C21" s="284"/>
      <c r="D21" s="35"/>
      <c r="E21" s="270" t="s">
        <v>59</v>
      </c>
      <c r="F21" s="35"/>
      <c r="G21" s="270" t="s">
        <v>53</v>
      </c>
      <c r="H21" s="270" t="s">
        <v>10</v>
      </c>
      <c r="I21" s="270" t="s">
        <v>28</v>
      </c>
      <c r="J21" s="270" t="s">
        <v>6</v>
      </c>
      <c r="K21" s="270" t="s">
        <v>7</v>
      </c>
    </row>
    <row r="22" spans="2:14" s="55" customFormat="1" ht="22.5" customHeight="1" x14ac:dyDescent="0.2">
      <c r="B22" s="284"/>
      <c r="C22" s="284"/>
      <c r="D22" s="35"/>
      <c r="E22" s="270"/>
      <c r="F22" s="82" t="s">
        <v>24</v>
      </c>
      <c r="G22" s="270"/>
      <c r="H22" s="270"/>
      <c r="I22" s="270"/>
      <c r="J22" s="270"/>
      <c r="K22" s="270"/>
    </row>
    <row r="23" spans="2:14" s="52" customFormat="1" ht="12.6" x14ac:dyDescent="0.2">
      <c r="E23" s="53"/>
      <c r="F23" s="53"/>
      <c r="H23" s="54"/>
      <c r="J23" s="54"/>
      <c r="K23" s="54"/>
    </row>
    <row r="24" spans="2:14" s="3" customFormat="1" ht="12.6" x14ac:dyDescent="0.2">
      <c r="B24" s="108" t="s">
        <v>41</v>
      </c>
      <c r="C24" s="108"/>
      <c r="D24" s="108"/>
      <c r="E24" s="108"/>
      <c r="F24" s="109"/>
      <c r="G24" s="109"/>
      <c r="H24" s="109"/>
      <c r="I24" s="109"/>
      <c r="J24" s="109"/>
      <c r="K24" s="109"/>
    </row>
    <row r="25" spans="2:14" s="55" customFormat="1" ht="19.5" customHeight="1" thickBot="1" x14ac:dyDescent="0.25">
      <c r="C25" s="56" t="s">
        <v>147</v>
      </c>
      <c r="D25" s="57"/>
      <c r="E25" s="57"/>
      <c r="F25" s="57"/>
      <c r="H25" s="58"/>
      <c r="J25" s="58"/>
      <c r="K25" s="58"/>
    </row>
    <row r="26" spans="2:14" s="55" customFormat="1" ht="15.75" customHeight="1" x14ac:dyDescent="0.2">
      <c r="C26" s="21" t="s">
        <v>188</v>
      </c>
      <c r="D26" s="57"/>
      <c r="E26" s="232"/>
      <c r="F26" s="94" t="s">
        <v>58</v>
      </c>
      <c r="G26" s="58">
        <f ca="1">IFERROR(INDIRECT(MID(F26,4,20)),0)</f>
        <v>0</v>
      </c>
      <c r="H26" s="58">
        <f ca="1">IF(G26=0,E26,+E26*G26)</f>
        <v>0</v>
      </c>
      <c r="I26" s="59">
        <f>_TVA</f>
        <v>0.2</v>
      </c>
      <c r="J26" s="58">
        <f ca="1">H26*I26</f>
        <v>0</v>
      </c>
      <c r="K26" s="58">
        <f ca="1">H26+J26</f>
        <v>0</v>
      </c>
      <c r="L26" s="188"/>
      <c r="N26" s="236"/>
    </row>
    <row r="27" spans="2:14" s="55" customFormat="1" ht="15.75" customHeight="1" x14ac:dyDescent="0.2">
      <c r="C27" s="21" t="s">
        <v>145</v>
      </c>
      <c r="D27" s="57"/>
      <c r="E27" s="229"/>
      <c r="F27" s="134" t="s">
        <v>56</v>
      </c>
      <c r="G27" s="58">
        <f ca="1">IFERROR(INDIRECT(MID(F27,4,20)),0)</f>
        <v>0</v>
      </c>
      <c r="H27" s="58">
        <f ca="1">IF(G27=0,E27,+E27*G27)</f>
        <v>0</v>
      </c>
      <c r="I27" s="59">
        <f>_TVA</f>
        <v>0.2</v>
      </c>
      <c r="J27" s="58">
        <f ca="1">H27*I27</f>
        <v>0</v>
      </c>
      <c r="K27" s="58">
        <f ca="1">H27+J27</f>
        <v>0</v>
      </c>
    </row>
    <row r="28" spans="2:14" s="52" customFormat="1" ht="12.6" x14ac:dyDescent="0.2">
      <c r="E28" s="53"/>
      <c r="F28" s="53"/>
      <c r="H28" s="54"/>
      <c r="J28" s="54"/>
      <c r="K28" s="54"/>
    </row>
    <row r="29" spans="2:14" s="55" customFormat="1" ht="19.5" customHeight="1" thickBot="1" x14ac:dyDescent="0.25">
      <c r="C29" s="56" t="s">
        <v>39</v>
      </c>
      <c r="D29" s="57"/>
      <c r="E29" s="57"/>
      <c r="F29" s="57"/>
      <c r="H29" s="58"/>
      <c r="I29" s="59"/>
      <c r="J29" s="58"/>
      <c r="K29" s="58"/>
    </row>
    <row r="30" spans="2:14" s="23" customFormat="1" ht="25.2" x14ac:dyDescent="0.2">
      <c r="B30" s="55"/>
      <c r="C30" s="137" t="s">
        <v>189</v>
      </c>
      <c r="E30" s="232"/>
      <c r="F30" s="94" t="s">
        <v>58</v>
      </c>
      <c r="G30" s="58">
        <f ca="1">IFERROR(INDIRECT(MID(F30,4,20)),0)</f>
        <v>0</v>
      </c>
      <c r="H30" s="58">
        <f ca="1">IF(G30=0,E30,+E30*G30)</f>
        <v>0</v>
      </c>
      <c r="I30" s="59">
        <f t="shared" ref="I30:I39" si="0">_TVA</f>
        <v>0.2</v>
      </c>
      <c r="J30" s="58">
        <f t="shared" ref="J30:J39" ca="1" si="1">H30*I30</f>
        <v>0</v>
      </c>
      <c r="K30" s="58">
        <f t="shared" ref="K30:K39" ca="1" si="2">H30+J30</f>
        <v>0</v>
      </c>
      <c r="L30" s="24"/>
    </row>
    <row r="31" spans="2:14" s="23" customFormat="1" ht="15.75" customHeight="1" x14ac:dyDescent="0.2">
      <c r="B31" s="55"/>
      <c r="C31" s="137" t="s">
        <v>182</v>
      </c>
      <c r="E31" s="227"/>
      <c r="F31" s="134" t="s">
        <v>58</v>
      </c>
      <c r="G31" s="58">
        <f t="shared" ref="G31:G39" ca="1" si="3">IFERROR(INDIRECT(MID(F31,4,20)),0)</f>
        <v>0</v>
      </c>
      <c r="H31" s="58">
        <f t="shared" ref="H31:H39" ca="1" si="4">IF(G31=0,E31,+E31*G31)</f>
        <v>0</v>
      </c>
      <c r="I31" s="59">
        <v>0</v>
      </c>
      <c r="J31" s="58">
        <f t="shared" ca="1" si="1"/>
        <v>0</v>
      </c>
      <c r="K31" s="58">
        <f t="shared" ca="1" si="2"/>
        <v>0</v>
      </c>
      <c r="L31" s="24"/>
    </row>
    <row r="32" spans="2:14" s="23" customFormat="1" ht="15.75" customHeight="1" x14ac:dyDescent="0.2">
      <c r="B32" s="55"/>
      <c r="C32" s="21" t="s">
        <v>148</v>
      </c>
      <c r="E32" s="227"/>
      <c r="F32" s="134" t="s">
        <v>58</v>
      </c>
      <c r="G32" s="58">
        <f t="shared" ca="1" si="3"/>
        <v>0</v>
      </c>
      <c r="H32" s="58">
        <f t="shared" ca="1" si="4"/>
        <v>0</v>
      </c>
      <c r="I32" s="59">
        <f t="shared" si="0"/>
        <v>0.2</v>
      </c>
      <c r="J32" s="58">
        <f t="shared" ca="1" si="1"/>
        <v>0</v>
      </c>
      <c r="K32" s="58">
        <f t="shared" ca="1" si="2"/>
        <v>0</v>
      </c>
      <c r="L32" s="24"/>
    </row>
    <row r="33" spans="2:12" s="23" customFormat="1" ht="15.75" customHeight="1" x14ac:dyDescent="0.2">
      <c r="B33" s="55"/>
      <c r="C33" s="21" t="s">
        <v>149</v>
      </c>
      <c r="E33" s="227"/>
      <c r="F33" s="134" t="s">
        <v>58</v>
      </c>
      <c r="G33" s="58">
        <f t="shared" ca="1" si="3"/>
        <v>0</v>
      </c>
      <c r="H33" s="58">
        <f t="shared" ca="1" si="4"/>
        <v>0</v>
      </c>
      <c r="I33" s="59">
        <f t="shared" si="0"/>
        <v>0.2</v>
      </c>
      <c r="J33" s="58">
        <f t="shared" ca="1" si="1"/>
        <v>0</v>
      </c>
      <c r="K33" s="58">
        <f t="shared" ca="1" si="2"/>
        <v>0</v>
      </c>
      <c r="L33" s="24"/>
    </row>
    <row r="34" spans="2:12" s="23" customFormat="1" ht="15.75" customHeight="1" x14ac:dyDescent="0.2">
      <c r="B34" s="55"/>
      <c r="C34" s="21" t="s">
        <v>33</v>
      </c>
      <c r="E34" s="227"/>
      <c r="F34" s="134" t="s">
        <v>58</v>
      </c>
      <c r="G34" s="58">
        <f t="shared" ca="1" si="3"/>
        <v>0</v>
      </c>
      <c r="H34" s="58">
        <f t="shared" ca="1" si="4"/>
        <v>0</v>
      </c>
      <c r="I34" s="59">
        <f t="shared" si="0"/>
        <v>0.2</v>
      </c>
      <c r="J34" s="58">
        <f t="shared" ca="1" si="1"/>
        <v>0</v>
      </c>
      <c r="K34" s="58">
        <f t="shared" ca="1" si="2"/>
        <v>0</v>
      </c>
      <c r="L34" s="24"/>
    </row>
    <row r="35" spans="2:12" s="23" customFormat="1" ht="15.75" customHeight="1" x14ac:dyDescent="0.2">
      <c r="B35" s="55"/>
      <c r="C35" s="21" t="s">
        <v>150</v>
      </c>
      <c r="E35" s="227"/>
      <c r="F35" s="134" t="s">
        <v>58</v>
      </c>
      <c r="G35" s="58">
        <f t="shared" ca="1" si="3"/>
        <v>0</v>
      </c>
      <c r="H35" s="58">
        <f t="shared" ca="1" si="4"/>
        <v>0</v>
      </c>
      <c r="I35" s="59">
        <f t="shared" si="0"/>
        <v>0.2</v>
      </c>
      <c r="J35" s="58">
        <f t="shared" ca="1" si="1"/>
        <v>0</v>
      </c>
      <c r="K35" s="58">
        <f t="shared" ca="1" si="2"/>
        <v>0</v>
      </c>
      <c r="L35" s="24"/>
    </row>
    <row r="36" spans="2:12" s="23" customFormat="1" ht="15.75" customHeight="1" x14ac:dyDescent="0.2">
      <c r="B36" s="55"/>
      <c r="C36" s="21" t="s">
        <v>34</v>
      </c>
      <c r="E36" s="227"/>
      <c r="F36" s="134" t="s">
        <v>58</v>
      </c>
      <c r="G36" s="58">
        <f t="shared" ca="1" si="3"/>
        <v>0</v>
      </c>
      <c r="H36" s="58">
        <f t="shared" ca="1" si="4"/>
        <v>0</v>
      </c>
      <c r="I36" s="59">
        <f t="shared" si="0"/>
        <v>0.2</v>
      </c>
      <c r="J36" s="58">
        <f t="shared" ca="1" si="1"/>
        <v>0</v>
      </c>
      <c r="K36" s="58">
        <f t="shared" ca="1" si="2"/>
        <v>0</v>
      </c>
      <c r="L36" s="24"/>
    </row>
    <row r="37" spans="2:12" s="23" customFormat="1" ht="15.75" customHeight="1" x14ac:dyDescent="0.2">
      <c r="B37" s="55"/>
      <c r="C37" s="21" t="s">
        <v>32</v>
      </c>
      <c r="E37" s="227"/>
      <c r="F37" s="134" t="s">
        <v>58</v>
      </c>
      <c r="G37" s="58">
        <f t="shared" ca="1" si="3"/>
        <v>0</v>
      </c>
      <c r="H37" s="58">
        <f t="shared" ca="1" si="4"/>
        <v>0</v>
      </c>
      <c r="I37" s="59">
        <f t="shared" si="0"/>
        <v>0.2</v>
      </c>
      <c r="J37" s="58">
        <f t="shared" ca="1" si="1"/>
        <v>0</v>
      </c>
      <c r="K37" s="58">
        <f t="shared" ca="1" si="2"/>
        <v>0</v>
      </c>
      <c r="L37" s="24"/>
    </row>
    <row r="38" spans="2:12" s="23" customFormat="1" ht="15.75" customHeight="1" x14ac:dyDescent="0.2">
      <c r="B38" s="55"/>
      <c r="C38" s="21" t="s">
        <v>40</v>
      </c>
      <c r="E38" s="227"/>
      <c r="F38" s="134" t="s">
        <v>58</v>
      </c>
      <c r="G38" s="58">
        <f t="shared" ca="1" si="3"/>
        <v>0</v>
      </c>
      <c r="H38" s="58">
        <f t="shared" ca="1" si="4"/>
        <v>0</v>
      </c>
      <c r="I38" s="59">
        <f t="shared" si="0"/>
        <v>0.2</v>
      </c>
      <c r="J38" s="58">
        <f t="shared" ca="1" si="1"/>
        <v>0</v>
      </c>
      <c r="K38" s="58">
        <f t="shared" ca="1" si="2"/>
        <v>0</v>
      </c>
      <c r="L38" s="24"/>
    </row>
    <row r="39" spans="2:12" s="23" customFormat="1" ht="17.25" customHeight="1" x14ac:dyDescent="0.2">
      <c r="B39" s="55"/>
      <c r="C39" s="21" t="s">
        <v>40</v>
      </c>
      <c r="E39" s="227"/>
      <c r="F39" s="134" t="s">
        <v>58</v>
      </c>
      <c r="G39" s="58">
        <f t="shared" ca="1" si="3"/>
        <v>0</v>
      </c>
      <c r="H39" s="58">
        <f t="shared" ca="1" si="4"/>
        <v>0</v>
      </c>
      <c r="I39" s="59">
        <f t="shared" si="0"/>
        <v>0.2</v>
      </c>
      <c r="J39" s="58">
        <f t="shared" ca="1" si="1"/>
        <v>0</v>
      </c>
      <c r="K39" s="58">
        <f t="shared" ca="1" si="2"/>
        <v>0</v>
      </c>
      <c r="L39" s="24"/>
    </row>
    <row r="40" spans="2:12" s="23" customFormat="1" ht="19.5" customHeight="1" thickBot="1" x14ac:dyDescent="0.25">
      <c r="B40" s="55"/>
      <c r="C40" s="56" t="s">
        <v>129</v>
      </c>
      <c r="E40" s="237"/>
      <c r="F40" s="238"/>
      <c r="G40" s="55"/>
      <c r="H40" s="58"/>
      <c r="I40" s="55"/>
      <c r="J40" s="58"/>
      <c r="K40" s="58"/>
      <c r="L40" s="24"/>
    </row>
    <row r="41" spans="2:12" s="23" customFormat="1" ht="15.75" customHeight="1" x14ac:dyDescent="0.2">
      <c r="B41" s="55"/>
      <c r="C41" s="21" t="s">
        <v>183</v>
      </c>
      <c r="E41" s="232"/>
      <c r="F41" s="94" t="s">
        <v>58</v>
      </c>
      <c r="G41" s="58">
        <f ca="1">IFERROR(INDIRECT(MID(F41,4,20)),0)</f>
        <v>0</v>
      </c>
      <c r="H41" s="58">
        <f ca="1">IF(G41=0,E41,+E41*G41)</f>
        <v>0</v>
      </c>
      <c r="I41" s="59">
        <f>_TVA</f>
        <v>0.2</v>
      </c>
      <c r="J41" s="58">
        <f ca="1">H41*I41</f>
        <v>0</v>
      </c>
      <c r="K41" s="58">
        <f ca="1">H41+J41</f>
        <v>0</v>
      </c>
      <c r="L41" s="24"/>
    </row>
    <row r="42" spans="2:12" s="23" customFormat="1" ht="15.75" customHeight="1" x14ac:dyDescent="0.2">
      <c r="B42" s="55"/>
      <c r="C42" s="21" t="s">
        <v>143</v>
      </c>
      <c r="E42" s="227"/>
      <c r="F42" s="134" t="s">
        <v>58</v>
      </c>
      <c r="G42" s="58">
        <f ca="1">IFERROR(INDIRECT(MID(F42,4,20)),0)</f>
        <v>0</v>
      </c>
      <c r="H42" s="58">
        <f ca="1">IF(G42=0,E42,+E42*G42)</f>
        <v>0</v>
      </c>
      <c r="I42" s="59">
        <f>_TVA</f>
        <v>0.2</v>
      </c>
      <c r="J42" s="58">
        <f ca="1">H42*I42</f>
        <v>0</v>
      </c>
      <c r="K42" s="58">
        <f ca="1">H42+J42</f>
        <v>0</v>
      </c>
      <c r="L42" s="24"/>
    </row>
    <row r="43" spans="2:12" s="23" customFormat="1" ht="15.75" customHeight="1" x14ac:dyDescent="0.2">
      <c r="B43" s="55"/>
      <c r="C43" s="21" t="s">
        <v>40</v>
      </c>
      <c r="E43" s="227"/>
      <c r="F43" s="134" t="s">
        <v>58</v>
      </c>
      <c r="G43" s="58">
        <f ca="1">IFERROR(INDIRECT(MID(F43,4,20)),0)</f>
        <v>0</v>
      </c>
      <c r="H43" s="58">
        <f ca="1">IF(G43=0,E43,+E43*G43)</f>
        <v>0</v>
      </c>
      <c r="I43" s="59">
        <f>_TVA</f>
        <v>0.2</v>
      </c>
      <c r="J43" s="58">
        <f ca="1">H43*I43</f>
        <v>0</v>
      </c>
      <c r="K43" s="58">
        <f ca="1">H43+J43</f>
        <v>0</v>
      </c>
      <c r="L43" s="24"/>
    </row>
    <row r="44" spans="2:12" s="23" customFormat="1" ht="15.75" customHeight="1" thickBot="1" x14ac:dyDescent="0.25">
      <c r="B44" s="55"/>
      <c r="C44" s="21" t="s">
        <v>40</v>
      </c>
      <c r="E44" s="230"/>
      <c r="F44" s="156" t="s">
        <v>58</v>
      </c>
      <c r="G44" s="58">
        <f ca="1">IFERROR(INDIRECT(MID(F44,4,20)),0)</f>
        <v>0</v>
      </c>
      <c r="H44" s="58">
        <f ca="1">IF(G44=0,E44,+E44*G44)</f>
        <v>0</v>
      </c>
      <c r="I44" s="59">
        <f>_TVA</f>
        <v>0.2</v>
      </c>
      <c r="J44" s="58">
        <f ca="1">H44*I44</f>
        <v>0</v>
      </c>
      <c r="K44" s="58">
        <f ca="1">H44+J44</f>
        <v>0</v>
      </c>
      <c r="L44" s="24"/>
    </row>
    <row r="45" spans="2:12" s="55" customFormat="1" ht="12.75" customHeight="1" x14ac:dyDescent="0.2">
      <c r="C45" s="21"/>
      <c r="D45" s="57"/>
      <c r="E45" s="52"/>
      <c r="F45" s="57"/>
      <c r="G45" s="58"/>
      <c r="H45" s="58"/>
      <c r="I45" s="59"/>
      <c r="J45" s="58"/>
      <c r="K45" s="58"/>
    </row>
    <row r="46" spans="2:12" s="3" customFormat="1" ht="12.6" x14ac:dyDescent="0.2">
      <c r="B46" s="108"/>
      <c r="C46" s="108"/>
      <c r="D46" s="108"/>
      <c r="E46" s="108"/>
      <c r="F46" s="109" t="s">
        <v>54</v>
      </c>
      <c r="G46" s="115" t="str">
        <f ca="1">IFERROR(+H46/M2_SDP,"")</f>
        <v/>
      </c>
      <c r="H46" s="116">
        <f ca="1">SUM(H25:H45)</f>
        <v>0</v>
      </c>
      <c r="I46" s="117"/>
      <c r="J46" s="116">
        <f ca="1">SUM(J25:J45)</f>
        <v>0</v>
      </c>
      <c r="K46" s="116">
        <f ca="1">SUM(K25:K45)</f>
        <v>0</v>
      </c>
    </row>
    <row r="47" spans="2:12" s="52" customFormat="1" ht="12.6" x14ac:dyDescent="0.2">
      <c r="E47" s="53"/>
      <c r="F47" s="53"/>
      <c r="H47" s="54"/>
      <c r="J47" s="54"/>
      <c r="K47" s="54"/>
    </row>
    <row r="48" spans="2:12" s="3" customFormat="1" ht="12.6" x14ac:dyDescent="0.2">
      <c r="B48" s="108" t="s">
        <v>163</v>
      </c>
      <c r="C48" s="108"/>
      <c r="D48" s="108"/>
      <c r="E48" s="108"/>
      <c r="F48" s="109"/>
      <c r="G48" s="115"/>
      <c r="H48" s="119"/>
      <c r="I48" s="120"/>
      <c r="J48" s="119"/>
      <c r="K48" s="119"/>
    </row>
    <row r="49" spans="2:14" s="24" customFormat="1" ht="15.75" customHeight="1" x14ac:dyDescent="0.2">
      <c r="B49" s="60"/>
      <c r="C49" s="21" t="s">
        <v>42</v>
      </c>
      <c r="E49" s="229"/>
      <c r="F49" s="134" t="s">
        <v>58</v>
      </c>
      <c r="G49" s="58">
        <f t="shared" ref="G49:G54" ca="1" si="5">IFERROR(INDIRECT(MID(F49,4,20)),0)</f>
        <v>0</v>
      </c>
      <c r="H49" s="58">
        <f t="shared" ref="H49:H54" ca="1" si="6">IF(G49=0,E49,+E49*G49)</f>
        <v>0</v>
      </c>
      <c r="I49" s="59">
        <f t="shared" ref="I49:I54" si="7">_TVA</f>
        <v>0.2</v>
      </c>
      <c r="J49" s="58">
        <f t="shared" ref="J49:J54" ca="1" si="8">H49*I49</f>
        <v>0</v>
      </c>
      <c r="K49" s="58">
        <f t="shared" ref="K49:K54" ca="1" si="9">H49+J49</f>
        <v>0</v>
      </c>
    </row>
    <row r="50" spans="2:14" s="24" customFormat="1" ht="15.75" customHeight="1" x14ac:dyDescent="0.2">
      <c r="B50" s="60"/>
      <c r="C50" s="21" t="s">
        <v>0</v>
      </c>
      <c r="E50" s="227"/>
      <c r="F50" s="134" t="s">
        <v>58</v>
      </c>
      <c r="G50" s="58">
        <f t="shared" ca="1" si="5"/>
        <v>0</v>
      </c>
      <c r="H50" s="58">
        <f t="shared" ca="1" si="6"/>
        <v>0</v>
      </c>
      <c r="I50" s="59">
        <f t="shared" si="7"/>
        <v>0.2</v>
      </c>
      <c r="J50" s="58">
        <f t="shared" ca="1" si="8"/>
        <v>0</v>
      </c>
      <c r="K50" s="58">
        <f t="shared" ca="1" si="9"/>
        <v>0</v>
      </c>
    </row>
    <row r="51" spans="2:14" s="24" customFormat="1" ht="15.75" customHeight="1" x14ac:dyDescent="0.2">
      <c r="B51" s="60"/>
      <c r="C51" s="21" t="s">
        <v>43</v>
      </c>
      <c r="E51" s="227"/>
      <c r="F51" s="134" t="s">
        <v>58</v>
      </c>
      <c r="G51" s="58">
        <f t="shared" ca="1" si="5"/>
        <v>0</v>
      </c>
      <c r="H51" s="58">
        <f t="shared" ca="1" si="6"/>
        <v>0</v>
      </c>
      <c r="I51" s="59">
        <f t="shared" si="7"/>
        <v>0.2</v>
      </c>
      <c r="J51" s="58">
        <f t="shared" ca="1" si="8"/>
        <v>0</v>
      </c>
      <c r="K51" s="58">
        <f t="shared" ca="1" si="9"/>
        <v>0</v>
      </c>
    </row>
    <row r="52" spans="2:14" s="24" customFormat="1" ht="15.75" customHeight="1" x14ac:dyDescent="0.2">
      <c r="B52" s="60"/>
      <c r="C52" s="21" t="s">
        <v>44</v>
      </c>
      <c r="E52" s="227"/>
      <c r="F52" s="134" t="s">
        <v>58</v>
      </c>
      <c r="G52" s="58">
        <f t="shared" ca="1" si="5"/>
        <v>0</v>
      </c>
      <c r="H52" s="58">
        <f t="shared" ca="1" si="6"/>
        <v>0</v>
      </c>
      <c r="I52" s="59">
        <f t="shared" si="7"/>
        <v>0.2</v>
      </c>
      <c r="J52" s="58">
        <f t="shared" ca="1" si="8"/>
        <v>0</v>
      </c>
      <c r="K52" s="58">
        <f t="shared" ca="1" si="9"/>
        <v>0</v>
      </c>
    </row>
    <row r="53" spans="2:14" s="24" customFormat="1" ht="15.75" customHeight="1" x14ac:dyDescent="0.2">
      <c r="B53" s="60"/>
      <c r="C53" s="21" t="s">
        <v>184</v>
      </c>
      <c r="E53" s="227"/>
      <c r="F53" s="134" t="s">
        <v>58</v>
      </c>
      <c r="G53" s="58">
        <f t="shared" ca="1" si="5"/>
        <v>0</v>
      </c>
      <c r="H53" s="58">
        <f t="shared" ca="1" si="6"/>
        <v>0</v>
      </c>
      <c r="I53" s="59">
        <f t="shared" si="7"/>
        <v>0.2</v>
      </c>
      <c r="J53" s="58">
        <f t="shared" ca="1" si="8"/>
        <v>0</v>
      </c>
      <c r="K53" s="58">
        <f t="shared" ca="1" si="9"/>
        <v>0</v>
      </c>
    </row>
    <row r="54" spans="2:14" s="24" customFormat="1" ht="15.75" customHeight="1" thickBot="1" x14ac:dyDescent="0.25">
      <c r="B54" s="60"/>
      <c r="C54" s="21" t="s">
        <v>45</v>
      </c>
      <c r="E54" s="230"/>
      <c r="F54" s="156" t="s">
        <v>58</v>
      </c>
      <c r="G54" s="58">
        <f t="shared" ca="1" si="5"/>
        <v>0</v>
      </c>
      <c r="H54" s="58">
        <f t="shared" ca="1" si="6"/>
        <v>0</v>
      </c>
      <c r="I54" s="59">
        <f t="shared" si="7"/>
        <v>0.2</v>
      </c>
      <c r="J54" s="58">
        <f t="shared" ca="1" si="8"/>
        <v>0</v>
      </c>
      <c r="K54" s="58">
        <f t="shared" ca="1" si="9"/>
        <v>0</v>
      </c>
    </row>
    <row r="55" spans="2:14" s="61" customFormat="1" ht="15.75" customHeight="1" x14ac:dyDescent="0.2">
      <c r="B55" s="60"/>
      <c r="C55" s="21"/>
      <c r="E55" s="57"/>
      <c r="F55" s="57"/>
      <c r="G55" s="58"/>
    </row>
    <row r="56" spans="2:14" s="3" customFormat="1" ht="12.6" x14ac:dyDescent="0.2">
      <c r="B56" s="108"/>
      <c r="C56" s="108"/>
      <c r="D56" s="108"/>
      <c r="E56" s="108"/>
      <c r="F56" s="109" t="s">
        <v>54</v>
      </c>
      <c r="G56" s="115" t="str">
        <f ca="1">IFERROR(+H56/M2_SDP,"")</f>
        <v/>
      </c>
      <c r="H56" s="116">
        <f ca="1">SUM(H49:H55)</f>
        <v>0</v>
      </c>
      <c r="I56" s="117"/>
      <c r="J56" s="116">
        <f ca="1">SUM(J49:J55)</f>
        <v>0</v>
      </c>
      <c r="K56" s="116">
        <f ca="1">SUM(K49:K55)</f>
        <v>0</v>
      </c>
    </row>
    <row r="57" spans="2:14" s="52" customFormat="1" ht="12.6" x14ac:dyDescent="0.2">
      <c r="E57" s="53"/>
      <c r="F57" s="53"/>
      <c r="H57" s="54"/>
      <c r="J57" s="54"/>
      <c r="K57" s="54"/>
    </row>
    <row r="58" spans="2:14" s="3" customFormat="1" ht="13.2" thickBot="1" x14ac:dyDescent="0.25">
      <c r="B58" s="108" t="s">
        <v>46</v>
      </c>
      <c r="C58" s="108"/>
      <c r="D58" s="108"/>
      <c r="E58" s="108"/>
      <c r="F58" s="109"/>
      <c r="G58" s="115"/>
      <c r="H58" s="119"/>
      <c r="I58" s="120"/>
      <c r="J58" s="119"/>
      <c r="K58" s="119"/>
    </row>
    <row r="59" spans="2:14" s="23" customFormat="1" ht="15.75" customHeight="1" x14ac:dyDescent="0.2">
      <c r="B59" s="62"/>
      <c r="C59" s="21" t="s">
        <v>2</v>
      </c>
      <c r="E59" s="232"/>
      <c r="F59" s="94" t="s">
        <v>58</v>
      </c>
      <c r="G59" s="58">
        <f t="shared" ref="G59:G61" ca="1" si="10">IFERROR(INDIRECT(MID(F59,4,20)),0)</f>
        <v>0</v>
      </c>
      <c r="H59" s="58">
        <f t="shared" ref="H59:H61" ca="1" si="11">IF(G59=0,E59,+E59*G59)</f>
        <v>0</v>
      </c>
      <c r="I59" s="59">
        <f t="shared" ref="I59:I64" si="12">_TVA</f>
        <v>0.2</v>
      </c>
      <c r="J59" s="58">
        <f t="shared" ref="J59:J61" ca="1" si="13">H59*I59</f>
        <v>0</v>
      </c>
      <c r="K59" s="58">
        <f t="shared" ref="K59:K61" ca="1" si="14">H59+J59</f>
        <v>0</v>
      </c>
      <c r="L59" s="24"/>
    </row>
    <row r="60" spans="2:14" s="23" customFormat="1" ht="15.75" customHeight="1" x14ac:dyDescent="0.2">
      <c r="B60" s="62"/>
      <c r="C60" s="21" t="s">
        <v>151</v>
      </c>
      <c r="E60" s="227"/>
      <c r="F60" s="134" t="s">
        <v>58</v>
      </c>
      <c r="G60" s="58">
        <f t="shared" ref="G60" ca="1" si="15">IFERROR(INDIRECT(MID(F60,4,20)),0)</f>
        <v>0</v>
      </c>
      <c r="H60" s="58">
        <f t="shared" ref="H60" ca="1" si="16">IF(G60=0,E60,+E60*G60)</f>
        <v>0</v>
      </c>
      <c r="I60" s="59">
        <f t="shared" si="12"/>
        <v>0.2</v>
      </c>
      <c r="J60" s="58">
        <f t="shared" ref="J60" ca="1" si="17">H60*I60</f>
        <v>0</v>
      </c>
      <c r="K60" s="58">
        <f t="shared" ref="K60" ca="1" si="18">H60+J60</f>
        <v>0</v>
      </c>
      <c r="L60" s="24"/>
    </row>
    <row r="61" spans="2:14" s="23" customFormat="1" ht="15.75" customHeight="1" thickBot="1" x14ac:dyDescent="0.25">
      <c r="B61" s="62"/>
      <c r="C61" s="21" t="s">
        <v>181</v>
      </c>
      <c r="E61" s="230"/>
      <c r="F61" s="156" t="s">
        <v>58</v>
      </c>
      <c r="G61" s="58">
        <f t="shared" ca="1" si="10"/>
        <v>0</v>
      </c>
      <c r="H61" s="58">
        <f t="shared" ca="1" si="11"/>
        <v>0</v>
      </c>
      <c r="I61" s="59">
        <f t="shared" si="12"/>
        <v>0.2</v>
      </c>
      <c r="J61" s="58">
        <f t="shared" ca="1" si="13"/>
        <v>0</v>
      </c>
      <c r="K61" s="58">
        <f t="shared" ca="1" si="14"/>
        <v>0</v>
      </c>
      <c r="L61" s="24"/>
      <c r="N61" s="236"/>
    </row>
    <row r="62" spans="2:14" s="23" customFormat="1" ht="15.75" customHeight="1" thickBot="1" x14ac:dyDescent="0.25">
      <c r="B62" s="55"/>
      <c r="C62" s="63" t="s">
        <v>1</v>
      </c>
      <c r="E62" s="163"/>
      <c r="F62" s="57"/>
      <c r="G62" s="55"/>
      <c r="H62" s="64">
        <f ca="1">SUM(H59:H61)</f>
        <v>0</v>
      </c>
      <c r="I62" s="59">
        <f t="shared" si="12"/>
        <v>0.2</v>
      </c>
      <c r="J62" s="64">
        <f ca="1">SUM(J59:J61)</f>
        <v>0</v>
      </c>
      <c r="K62" s="64">
        <f ca="1">SUM(K59:K61)</f>
        <v>0</v>
      </c>
      <c r="L62" s="24"/>
    </row>
    <row r="63" spans="2:14" s="23" customFormat="1" ht="15.75" customHeight="1" x14ac:dyDescent="0.2">
      <c r="B63" s="55"/>
      <c r="C63" s="21" t="s">
        <v>152</v>
      </c>
      <c r="E63" s="198"/>
      <c r="F63" s="21"/>
      <c r="G63" s="58">
        <f ca="1">+H62</f>
        <v>0</v>
      </c>
      <c r="H63" s="58">
        <f ca="1">+E63*G63</f>
        <v>0</v>
      </c>
      <c r="I63" s="59">
        <f t="shared" si="12"/>
        <v>0.2</v>
      </c>
      <c r="J63" s="58">
        <f ca="1">H63*I63</f>
        <v>0</v>
      </c>
      <c r="K63" s="58">
        <f ca="1">H63+J63</f>
        <v>0</v>
      </c>
      <c r="L63" s="24"/>
    </row>
    <row r="64" spans="2:14" s="23" customFormat="1" ht="15.75" customHeight="1" thickBot="1" x14ac:dyDescent="0.25">
      <c r="B64" s="55"/>
      <c r="C64" s="21" t="s">
        <v>77</v>
      </c>
      <c r="E64" s="199"/>
      <c r="F64" s="21"/>
      <c r="G64" s="58">
        <f ca="1">+H62+H63</f>
        <v>0</v>
      </c>
      <c r="H64" s="58">
        <f ca="1">+E64*G64</f>
        <v>0</v>
      </c>
      <c r="I64" s="59">
        <f t="shared" si="12"/>
        <v>0.2</v>
      </c>
      <c r="J64" s="58">
        <f ca="1">H64*I64</f>
        <v>0</v>
      </c>
      <c r="K64" s="58">
        <f ca="1">H64+J64</f>
        <v>0</v>
      </c>
      <c r="L64" s="24"/>
    </row>
    <row r="65" spans="2:12" s="55" customFormat="1" ht="15.75" customHeight="1" x14ac:dyDescent="0.2">
      <c r="C65" s="21"/>
      <c r="D65" s="57"/>
      <c r="E65" s="57"/>
      <c r="F65" s="21"/>
      <c r="G65" s="58"/>
    </row>
    <row r="66" spans="2:12" s="3" customFormat="1" ht="12.6" x14ac:dyDescent="0.2">
      <c r="B66" s="108"/>
      <c r="C66" s="108"/>
      <c r="D66" s="108"/>
      <c r="E66" s="108"/>
      <c r="F66" s="109" t="s">
        <v>54</v>
      </c>
      <c r="G66" s="115" t="str">
        <f ca="1">IFERROR(+H66/M2_SDP,"")</f>
        <v/>
      </c>
      <c r="H66" s="116">
        <f ca="1">SUM(H62:H65)</f>
        <v>0</v>
      </c>
      <c r="I66" s="117"/>
      <c r="J66" s="116">
        <f ca="1">SUM(J61:J65)</f>
        <v>0</v>
      </c>
      <c r="K66" s="116">
        <f ca="1">SUM(K61:K65)</f>
        <v>0</v>
      </c>
    </row>
    <row r="67" spans="2:12" s="52" customFormat="1" ht="12.6" x14ac:dyDescent="0.2">
      <c r="E67" s="53"/>
      <c r="F67" s="53"/>
      <c r="H67" s="220" t="s">
        <v>136</v>
      </c>
      <c r="J67" s="54"/>
      <c r="K67" s="54"/>
    </row>
    <row r="68" spans="2:12" s="3" customFormat="1" ht="13.2" thickBot="1" x14ac:dyDescent="0.25">
      <c r="B68" s="108" t="s">
        <v>47</v>
      </c>
      <c r="C68" s="108"/>
      <c r="D68" s="108"/>
      <c r="E68" s="108"/>
      <c r="F68" s="109"/>
      <c r="G68" s="115"/>
      <c r="H68" s="119"/>
      <c r="I68" s="120"/>
      <c r="J68" s="119"/>
      <c r="K68" s="119"/>
    </row>
    <row r="69" spans="2:12" s="23" customFormat="1" ht="15.75" customHeight="1" x14ac:dyDescent="0.2">
      <c r="B69" s="55"/>
      <c r="C69" s="21" t="s">
        <v>35</v>
      </c>
      <c r="E69" s="228"/>
      <c r="F69" s="94" t="s">
        <v>58</v>
      </c>
      <c r="G69" s="58">
        <f t="shared" ref="G69:G76" ca="1" si="19">IFERROR(INDIRECT(MID(F69,4,20)),0)</f>
        <v>0</v>
      </c>
      <c r="H69" s="58">
        <f t="shared" ref="H69:H76" ca="1" si="20">IF(G69=0,E69,+E69*G69)</f>
        <v>0</v>
      </c>
      <c r="I69" s="59">
        <f t="shared" ref="I69:I76" si="21">_TVA</f>
        <v>0.2</v>
      </c>
      <c r="J69" s="58">
        <f t="shared" ref="J69:J76" ca="1" si="22">H69*I69</f>
        <v>0</v>
      </c>
      <c r="K69" s="58">
        <f t="shared" ref="K69:K76" ca="1" si="23">H69+J69</f>
        <v>0</v>
      </c>
      <c r="L69" s="24"/>
    </row>
    <row r="70" spans="2:12" s="23" customFormat="1" ht="15.75" customHeight="1" x14ac:dyDescent="0.2">
      <c r="B70" s="55"/>
      <c r="C70" s="21" t="s">
        <v>3</v>
      </c>
      <c r="E70" s="229"/>
      <c r="F70" s="134" t="s">
        <v>58</v>
      </c>
      <c r="G70" s="58">
        <f t="shared" ca="1" si="19"/>
        <v>0</v>
      </c>
      <c r="H70" s="58">
        <f t="shared" ca="1" si="20"/>
        <v>0</v>
      </c>
      <c r="I70" s="59">
        <f t="shared" si="21"/>
        <v>0.2</v>
      </c>
      <c r="J70" s="58">
        <f t="shared" ca="1" si="22"/>
        <v>0</v>
      </c>
      <c r="K70" s="58">
        <f t="shared" ca="1" si="23"/>
        <v>0</v>
      </c>
      <c r="L70" s="24"/>
    </row>
    <row r="71" spans="2:12" s="23" customFormat="1" ht="15.75" customHeight="1" x14ac:dyDescent="0.2">
      <c r="B71" s="55"/>
      <c r="C71" s="21" t="s">
        <v>0</v>
      </c>
      <c r="E71" s="229"/>
      <c r="F71" s="134" t="s">
        <v>58</v>
      </c>
      <c r="G71" s="58">
        <f t="shared" ca="1" si="19"/>
        <v>0</v>
      </c>
      <c r="H71" s="58">
        <f t="shared" ca="1" si="20"/>
        <v>0</v>
      </c>
      <c r="I71" s="59">
        <f t="shared" si="21"/>
        <v>0.2</v>
      </c>
      <c r="J71" s="58">
        <f t="shared" ca="1" si="22"/>
        <v>0</v>
      </c>
      <c r="K71" s="58">
        <f t="shared" ca="1" si="23"/>
        <v>0</v>
      </c>
      <c r="L71" s="24"/>
    </row>
    <row r="72" spans="2:12" s="23" customFormat="1" ht="15.75" customHeight="1" x14ac:dyDescent="0.2">
      <c r="B72" s="55"/>
      <c r="C72" s="21" t="s">
        <v>185</v>
      </c>
      <c r="E72" s="229"/>
      <c r="F72" s="134" t="s">
        <v>58</v>
      </c>
      <c r="G72" s="58">
        <f t="shared" ref="G72" ca="1" si="24">IFERROR(INDIRECT(MID(F72,4,20)),0)</f>
        <v>0</v>
      </c>
      <c r="H72" s="58">
        <f t="shared" ref="H72" ca="1" si="25">IF(G72=0,E72,+E72*G72)</f>
        <v>0</v>
      </c>
      <c r="I72" s="59">
        <f t="shared" si="21"/>
        <v>0.2</v>
      </c>
      <c r="J72" s="58">
        <f t="shared" ref="J72" ca="1" si="26">H72*I72</f>
        <v>0</v>
      </c>
      <c r="K72" s="58">
        <f t="shared" ref="K72" ca="1" si="27">H72+J72</f>
        <v>0</v>
      </c>
      <c r="L72" s="24"/>
    </row>
    <row r="73" spans="2:12" s="23" customFormat="1" ht="15.75" customHeight="1" x14ac:dyDescent="0.2">
      <c r="B73" s="55"/>
      <c r="C73" s="21" t="s">
        <v>36</v>
      </c>
      <c r="E73" s="229"/>
      <c r="F73" s="134" t="s">
        <v>58</v>
      </c>
      <c r="G73" s="58">
        <f t="shared" ca="1" si="19"/>
        <v>0</v>
      </c>
      <c r="H73" s="58">
        <f t="shared" ca="1" si="20"/>
        <v>0</v>
      </c>
      <c r="I73" s="59">
        <f t="shared" si="21"/>
        <v>0.2</v>
      </c>
      <c r="J73" s="58">
        <f t="shared" ca="1" si="22"/>
        <v>0</v>
      </c>
      <c r="K73" s="58">
        <f t="shared" ca="1" si="23"/>
        <v>0</v>
      </c>
      <c r="L73" s="24"/>
    </row>
    <row r="74" spans="2:12" s="23" customFormat="1" ht="15.75" customHeight="1" x14ac:dyDescent="0.2">
      <c r="B74" s="55"/>
      <c r="C74" s="21" t="s">
        <v>37</v>
      </c>
      <c r="E74" s="229"/>
      <c r="F74" s="134" t="s">
        <v>58</v>
      </c>
      <c r="G74" s="58">
        <f t="shared" ca="1" si="19"/>
        <v>0</v>
      </c>
      <c r="H74" s="58">
        <f t="shared" ca="1" si="20"/>
        <v>0</v>
      </c>
      <c r="I74" s="59">
        <f t="shared" si="21"/>
        <v>0.2</v>
      </c>
      <c r="J74" s="58">
        <f t="shared" ca="1" si="22"/>
        <v>0</v>
      </c>
      <c r="K74" s="58">
        <f t="shared" ca="1" si="23"/>
        <v>0</v>
      </c>
      <c r="L74" s="24"/>
    </row>
    <row r="75" spans="2:12" s="23" customFormat="1" ht="15.75" customHeight="1" x14ac:dyDescent="0.2">
      <c r="B75" s="55"/>
      <c r="C75" s="21" t="s">
        <v>153</v>
      </c>
      <c r="E75" s="227"/>
      <c r="F75" s="134" t="s">
        <v>58</v>
      </c>
      <c r="G75" s="58">
        <f t="shared" ca="1" si="19"/>
        <v>0</v>
      </c>
      <c r="H75" s="58">
        <f t="shared" ca="1" si="20"/>
        <v>0</v>
      </c>
      <c r="I75" s="59">
        <f t="shared" si="21"/>
        <v>0.2</v>
      </c>
      <c r="J75" s="58">
        <f t="shared" ca="1" si="22"/>
        <v>0</v>
      </c>
      <c r="K75" s="58">
        <f t="shared" ca="1" si="23"/>
        <v>0</v>
      </c>
      <c r="L75" s="24"/>
    </row>
    <row r="76" spans="2:12" s="23" customFormat="1" ht="15.75" customHeight="1" thickBot="1" x14ac:dyDescent="0.25">
      <c r="B76" s="55"/>
      <c r="C76" s="21" t="s">
        <v>48</v>
      </c>
      <c r="E76" s="230"/>
      <c r="F76" s="156" t="s">
        <v>58</v>
      </c>
      <c r="G76" s="58">
        <f t="shared" ca="1" si="19"/>
        <v>0</v>
      </c>
      <c r="H76" s="58">
        <f t="shared" ca="1" si="20"/>
        <v>0</v>
      </c>
      <c r="I76" s="59">
        <f t="shared" si="21"/>
        <v>0.2</v>
      </c>
      <c r="J76" s="58">
        <f t="shared" ca="1" si="22"/>
        <v>0</v>
      </c>
      <c r="K76" s="58">
        <f t="shared" ca="1" si="23"/>
        <v>0</v>
      </c>
      <c r="L76" s="24"/>
    </row>
    <row r="77" spans="2:12" s="55" customFormat="1" ht="15.75" customHeight="1" x14ac:dyDescent="0.2">
      <c r="C77" s="21"/>
      <c r="D77" s="57"/>
      <c r="E77" s="57"/>
      <c r="F77" s="57"/>
    </row>
    <row r="78" spans="2:12" s="3" customFormat="1" ht="12.6" x14ac:dyDescent="0.2">
      <c r="B78" s="108"/>
      <c r="C78" s="108"/>
      <c r="D78" s="108"/>
      <c r="E78" s="108"/>
      <c r="F78" s="109" t="s">
        <v>54</v>
      </c>
      <c r="G78" s="115" t="str">
        <f ca="1">IFERROR(+H78/M2_SDP,"")</f>
        <v/>
      </c>
      <c r="H78" s="116">
        <f ca="1">SUM(H69:H77)</f>
        <v>0</v>
      </c>
      <c r="I78" s="117"/>
      <c r="J78" s="116">
        <f ca="1">SUM(J69:J77)</f>
        <v>0</v>
      </c>
      <c r="K78" s="116">
        <f ca="1">SUM(K69:K77)</f>
        <v>0</v>
      </c>
    </row>
    <row r="79" spans="2:12" s="52" customFormat="1" ht="12.6" x14ac:dyDescent="0.2">
      <c r="E79" s="53"/>
      <c r="F79" s="53"/>
      <c r="G79" s="30"/>
      <c r="H79" s="189">
        <f ca="1">+H66+H78</f>
        <v>0</v>
      </c>
      <c r="I79" s="220" t="s">
        <v>137</v>
      </c>
      <c r="J79" s="54"/>
      <c r="K79" s="54"/>
    </row>
    <row r="80" spans="2:12" s="3" customFormat="1" ht="13.2" thickBot="1" x14ac:dyDescent="0.25">
      <c r="B80" s="108" t="s">
        <v>52</v>
      </c>
      <c r="C80" s="108"/>
      <c r="D80" s="108"/>
      <c r="E80" s="108"/>
      <c r="F80" s="109"/>
      <c r="G80" s="109"/>
      <c r="H80" s="109"/>
      <c r="I80" s="109"/>
      <c r="J80" s="109"/>
      <c r="K80" s="109"/>
    </row>
    <row r="81" spans="2:12" s="55" customFormat="1" ht="15.75" customHeight="1" x14ac:dyDescent="0.2">
      <c r="C81" s="21" t="s">
        <v>65</v>
      </c>
      <c r="D81" s="57"/>
      <c r="E81" s="228"/>
      <c r="F81" s="94" t="s">
        <v>58</v>
      </c>
      <c r="G81" s="58">
        <f t="shared" ref="G81:G87" ca="1" si="28">IFERROR(INDIRECT(MID(F81,4,20)),0)</f>
        <v>0</v>
      </c>
      <c r="H81" s="58">
        <f t="shared" ref="H81:H87" ca="1" si="29">IF(G81=0,E81,+E81*G81)</f>
        <v>0</v>
      </c>
      <c r="I81" s="59">
        <f t="shared" ref="I81:I87" si="30">_TVA</f>
        <v>0.2</v>
      </c>
      <c r="J81" s="58">
        <f t="shared" ref="J81:J87" ca="1" si="31">H81*I81</f>
        <v>0</v>
      </c>
      <c r="K81" s="58">
        <f t="shared" ref="K81:K87" ca="1" si="32">H81+J81</f>
        <v>0</v>
      </c>
    </row>
    <row r="82" spans="2:12" s="55" customFormat="1" ht="15.75" customHeight="1" x14ac:dyDescent="0.2">
      <c r="C82" s="21" t="s">
        <v>76</v>
      </c>
      <c r="D82" s="57"/>
      <c r="E82" s="229"/>
      <c r="F82" s="134" t="s">
        <v>58</v>
      </c>
      <c r="G82" s="58">
        <f t="shared" ca="1" si="28"/>
        <v>0</v>
      </c>
      <c r="H82" s="58">
        <f t="shared" ca="1" si="29"/>
        <v>0</v>
      </c>
      <c r="I82" s="59">
        <f t="shared" si="30"/>
        <v>0.2</v>
      </c>
      <c r="J82" s="58">
        <f t="shared" ca="1" si="31"/>
        <v>0</v>
      </c>
      <c r="K82" s="58">
        <f t="shared" ca="1" si="32"/>
        <v>0</v>
      </c>
    </row>
    <row r="83" spans="2:12" s="55" customFormat="1" ht="15.75" customHeight="1" x14ac:dyDescent="0.2">
      <c r="C83" s="21" t="s">
        <v>38</v>
      </c>
      <c r="D83" s="57"/>
      <c r="E83" s="229"/>
      <c r="F83" s="134" t="s">
        <v>58</v>
      </c>
      <c r="G83" s="58">
        <f t="shared" ca="1" si="28"/>
        <v>0</v>
      </c>
      <c r="H83" s="58">
        <f t="shared" ca="1" si="29"/>
        <v>0</v>
      </c>
      <c r="I83" s="59">
        <v>0</v>
      </c>
      <c r="J83" s="58">
        <f t="shared" ca="1" si="31"/>
        <v>0</v>
      </c>
      <c r="K83" s="58">
        <f t="shared" ca="1" si="32"/>
        <v>0</v>
      </c>
    </row>
    <row r="84" spans="2:12" s="55" customFormat="1" ht="15.75" customHeight="1" x14ac:dyDescent="0.2">
      <c r="C84" s="21" t="s">
        <v>154</v>
      </c>
      <c r="D84" s="57"/>
      <c r="E84" s="229"/>
      <c r="F84" s="134" t="s">
        <v>58</v>
      </c>
      <c r="G84" s="58">
        <f t="shared" ca="1" si="28"/>
        <v>0</v>
      </c>
      <c r="H84" s="58">
        <f t="shared" ca="1" si="29"/>
        <v>0</v>
      </c>
      <c r="I84" s="59">
        <v>0</v>
      </c>
      <c r="J84" s="58">
        <f t="shared" ca="1" si="31"/>
        <v>0</v>
      </c>
      <c r="K84" s="58">
        <f t="shared" ca="1" si="32"/>
        <v>0</v>
      </c>
    </row>
    <row r="85" spans="2:12" s="55" customFormat="1" ht="15.75" customHeight="1" x14ac:dyDescent="0.2">
      <c r="C85" s="21" t="s">
        <v>8</v>
      </c>
      <c r="D85" s="57"/>
      <c r="E85" s="229"/>
      <c r="F85" s="134" t="s">
        <v>58</v>
      </c>
      <c r="G85" s="58">
        <f t="shared" ca="1" si="28"/>
        <v>0</v>
      </c>
      <c r="H85" s="58">
        <f t="shared" ca="1" si="29"/>
        <v>0</v>
      </c>
      <c r="I85" s="59">
        <v>0</v>
      </c>
      <c r="J85" s="58">
        <f t="shared" ca="1" si="31"/>
        <v>0</v>
      </c>
      <c r="K85" s="58">
        <f t="shared" ca="1" si="32"/>
        <v>0</v>
      </c>
    </row>
    <row r="86" spans="2:12" s="55" customFormat="1" ht="15.75" customHeight="1" x14ac:dyDescent="0.2">
      <c r="C86" s="21" t="s">
        <v>51</v>
      </c>
      <c r="D86" s="57"/>
      <c r="E86" s="227"/>
      <c r="F86" s="134" t="s">
        <v>58</v>
      </c>
      <c r="G86" s="58">
        <f t="shared" ca="1" si="28"/>
        <v>0</v>
      </c>
      <c r="H86" s="58">
        <f t="shared" ca="1" si="29"/>
        <v>0</v>
      </c>
      <c r="I86" s="59">
        <f t="shared" si="30"/>
        <v>0.2</v>
      </c>
      <c r="J86" s="58">
        <f t="shared" ca="1" si="31"/>
        <v>0</v>
      </c>
      <c r="K86" s="58">
        <f t="shared" ca="1" si="32"/>
        <v>0</v>
      </c>
    </row>
    <row r="87" spans="2:12" s="55" customFormat="1" ht="15.75" customHeight="1" thickBot="1" x14ac:dyDescent="0.25">
      <c r="C87" s="21" t="s">
        <v>4</v>
      </c>
      <c r="D87" s="57"/>
      <c r="E87" s="230"/>
      <c r="F87" s="156" t="s">
        <v>58</v>
      </c>
      <c r="G87" s="58">
        <f t="shared" ca="1" si="28"/>
        <v>0</v>
      </c>
      <c r="H87" s="58">
        <f t="shared" ca="1" si="29"/>
        <v>0</v>
      </c>
      <c r="I87" s="59">
        <f t="shared" si="30"/>
        <v>0.2</v>
      </c>
      <c r="J87" s="58">
        <f t="shared" ca="1" si="31"/>
        <v>0</v>
      </c>
      <c r="K87" s="58">
        <f t="shared" ca="1" si="32"/>
        <v>0</v>
      </c>
    </row>
    <row r="88" spans="2:12" s="52" customFormat="1" ht="12.6" x14ac:dyDescent="0.2">
      <c r="E88" s="53"/>
      <c r="F88" s="53"/>
      <c r="H88" s="54"/>
      <c r="J88" s="54"/>
      <c r="K88" s="54"/>
    </row>
    <row r="89" spans="2:12" s="3" customFormat="1" ht="12.6" x14ac:dyDescent="0.2">
      <c r="B89" s="108"/>
      <c r="C89" s="108"/>
      <c r="D89" s="108"/>
      <c r="E89" s="108"/>
      <c r="F89" s="109" t="s">
        <v>54</v>
      </c>
      <c r="G89" s="115" t="str">
        <f ca="1">IFERROR(+H89/M2_SDP,"")</f>
        <v/>
      </c>
      <c r="H89" s="116">
        <f ca="1">SUM(H80:H88)</f>
        <v>0</v>
      </c>
      <c r="I89" s="117"/>
      <c r="J89" s="116">
        <f ca="1">SUM(J80:J88)</f>
        <v>0</v>
      </c>
      <c r="K89" s="116">
        <f ca="1">SUM(K80:K88)</f>
        <v>0</v>
      </c>
    </row>
    <row r="90" spans="2:12" s="52" customFormat="1" ht="12.6" x14ac:dyDescent="0.2">
      <c r="E90" s="53"/>
      <c r="F90" s="53"/>
      <c r="H90" s="54"/>
      <c r="J90" s="30"/>
      <c r="K90" s="31">
        <f ca="1">+K46+K56+K66+K78+K81</f>
        <v>0</v>
      </c>
      <c r="L90" s="188" t="s">
        <v>138</v>
      </c>
    </row>
    <row r="91" spans="2:12" s="3" customFormat="1" ht="13.2" thickBot="1" x14ac:dyDescent="0.25">
      <c r="B91" s="108" t="s">
        <v>62</v>
      </c>
      <c r="C91" s="108"/>
      <c r="D91" s="108"/>
      <c r="E91" s="108"/>
      <c r="F91" s="109"/>
      <c r="G91" s="109"/>
      <c r="H91" s="109"/>
      <c r="I91" s="109"/>
      <c r="J91" s="109"/>
      <c r="K91" s="109"/>
    </row>
    <row r="92" spans="2:12" s="55" customFormat="1" ht="15.75" customHeight="1" x14ac:dyDescent="0.2">
      <c r="C92" s="21" t="s">
        <v>49</v>
      </c>
      <c r="D92" s="57"/>
      <c r="E92" s="228"/>
      <c r="F92" s="94" t="s">
        <v>58</v>
      </c>
      <c r="G92" s="58">
        <f ca="1">IFERROR(INDIRECT(MID(F92,4,20)),0)</f>
        <v>0</v>
      </c>
      <c r="H92" s="58">
        <f ca="1">IF(G92=0,E92,+E92*G92)</f>
        <v>0</v>
      </c>
      <c r="I92" s="59">
        <f>_TVA</f>
        <v>0.2</v>
      </c>
      <c r="J92" s="58">
        <f ca="1">H92*I92</f>
        <v>0</v>
      </c>
      <c r="K92" s="58">
        <f ca="1">H92+J92</f>
        <v>0</v>
      </c>
    </row>
    <row r="93" spans="2:12" s="55" customFormat="1" ht="15.75" customHeight="1" x14ac:dyDescent="0.2">
      <c r="C93" s="21" t="s">
        <v>126</v>
      </c>
      <c r="D93" s="57"/>
      <c r="E93" s="229"/>
      <c r="F93" s="134" t="s">
        <v>58</v>
      </c>
      <c r="G93" s="58">
        <f ca="1">IFERROR(INDIRECT(MID(F93,4,20)),0)</f>
        <v>0</v>
      </c>
      <c r="H93" s="58">
        <f ca="1">IF(G93=0,E93,+E93*G93)</f>
        <v>0</v>
      </c>
      <c r="I93" s="59">
        <f>_TVA</f>
        <v>0.2</v>
      </c>
      <c r="J93" s="58">
        <f ca="1">H93*I93</f>
        <v>0</v>
      </c>
      <c r="K93" s="58">
        <f ca="1">H93+J93</f>
        <v>0</v>
      </c>
    </row>
    <row r="94" spans="2:12" s="55" customFormat="1" ht="15.75" customHeight="1" x14ac:dyDescent="0.2">
      <c r="C94" s="21" t="s">
        <v>155</v>
      </c>
      <c r="D94" s="57"/>
      <c r="E94" s="227"/>
      <c r="F94" s="134" t="s">
        <v>58</v>
      </c>
      <c r="G94" s="58">
        <f ca="1">IFERROR(INDIRECT(MID(F94,4,20)),0)</f>
        <v>0</v>
      </c>
      <c r="H94" s="58">
        <f ca="1">IF(G94=0,E94,+E94*G94)</f>
        <v>0</v>
      </c>
      <c r="I94" s="59">
        <f>_TVA</f>
        <v>0.2</v>
      </c>
      <c r="J94" s="58">
        <f ca="1">H94*I94</f>
        <v>0</v>
      </c>
      <c r="K94" s="58">
        <f ca="1">H94+J94</f>
        <v>0</v>
      </c>
    </row>
    <row r="95" spans="2:12" s="55" customFormat="1" ht="15.75" customHeight="1" x14ac:dyDescent="0.2">
      <c r="C95" s="21" t="s">
        <v>186</v>
      </c>
      <c r="D95" s="57"/>
      <c r="E95" s="227"/>
      <c r="F95" s="134" t="s">
        <v>58</v>
      </c>
      <c r="G95" s="58">
        <f ca="1">IFERROR(INDIRECT(MID(F95,4,20)),0)</f>
        <v>0</v>
      </c>
      <c r="H95" s="58">
        <f ca="1">IF(G95=0,E95,+E95*G95)</f>
        <v>0</v>
      </c>
      <c r="I95" s="59">
        <f>_TVA</f>
        <v>0.2</v>
      </c>
      <c r="J95" s="58">
        <f ca="1">H95*I95</f>
        <v>0</v>
      </c>
      <c r="K95" s="58">
        <f ca="1">H95+J95</f>
        <v>0</v>
      </c>
    </row>
    <row r="96" spans="2:12" s="55" customFormat="1" ht="15.75" customHeight="1" thickBot="1" x14ac:dyDescent="0.25">
      <c r="C96" s="55" t="s">
        <v>50</v>
      </c>
      <c r="D96" s="21"/>
      <c r="E96" s="231"/>
      <c r="F96" s="156" t="s">
        <v>58</v>
      </c>
      <c r="G96" s="58">
        <f ca="1">IFERROR(INDIRECT(MID(F96,4,20)),0)</f>
        <v>0</v>
      </c>
      <c r="H96" s="58">
        <f ca="1">IF(G96=0,E96,+E96*G96)</f>
        <v>0</v>
      </c>
      <c r="I96" s="59">
        <f>_TVA</f>
        <v>0.2</v>
      </c>
      <c r="J96" s="58">
        <f ca="1">H96*I96</f>
        <v>0</v>
      </c>
      <c r="K96" s="58">
        <f ca="1">H96+J96</f>
        <v>0</v>
      </c>
    </row>
    <row r="97" spans="2:11" s="52" customFormat="1" ht="12.6" x14ac:dyDescent="0.2">
      <c r="E97" s="53"/>
      <c r="F97" s="53"/>
      <c r="H97" s="54"/>
      <c r="J97" s="54"/>
      <c r="K97" s="54"/>
    </row>
    <row r="98" spans="2:11" s="3" customFormat="1" ht="12.6" x14ac:dyDescent="0.2">
      <c r="B98" s="108"/>
      <c r="C98" s="108"/>
      <c r="D98" s="108"/>
      <c r="E98" s="108"/>
      <c r="F98" s="109" t="s">
        <v>54</v>
      </c>
      <c r="G98" s="115" t="str">
        <f ca="1">IFERROR(+H98/M2_SDP,"")</f>
        <v/>
      </c>
      <c r="H98" s="116">
        <f ca="1">SUM(H91:H97)</f>
        <v>0</v>
      </c>
      <c r="I98" s="117"/>
      <c r="J98" s="116">
        <f ca="1">SUM(J91:J97)</f>
        <v>0</v>
      </c>
      <c r="K98" s="116">
        <f ca="1">SUM(K91:K97)</f>
        <v>0</v>
      </c>
    </row>
    <row r="99" spans="2:11" s="52" customFormat="1" ht="12.6" x14ac:dyDescent="0.2">
      <c r="E99" s="53"/>
      <c r="F99" s="53"/>
      <c r="H99" s="54"/>
      <c r="J99" s="54"/>
      <c r="K99" s="54"/>
    </row>
    <row r="100" spans="2:11" s="3" customFormat="1" ht="22.5" customHeight="1" x14ac:dyDescent="0.2">
      <c r="B100" s="111"/>
      <c r="C100" s="118" t="s">
        <v>156</v>
      </c>
      <c r="D100" s="118"/>
      <c r="E100" s="118"/>
      <c r="F100" s="121" t="s">
        <v>54</v>
      </c>
      <c r="G100" s="122" t="str">
        <f ca="1">IFERROR(+H100/M2_SDP,"")</f>
        <v/>
      </c>
      <c r="H100" s="113">
        <f ca="1">+H46+H56+H66+H78+H89+H98</f>
        <v>0</v>
      </c>
      <c r="I100" s="113"/>
      <c r="J100" s="113">
        <f ca="1">+J46+J56+J66+J78+J89+J98</f>
        <v>0</v>
      </c>
      <c r="K100" s="113">
        <f ca="1">+K46+K56+K66+K78+K89+K98</f>
        <v>0</v>
      </c>
    </row>
    <row r="101" spans="2:11" s="52" customFormat="1" ht="12.6" x14ac:dyDescent="0.2">
      <c r="E101" s="53"/>
      <c r="F101" s="53"/>
      <c r="H101" s="54"/>
      <c r="J101" s="54"/>
      <c r="K101" s="54"/>
    </row>
    <row r="102" spans="2:11" s="3" customFormat="1" ht="22.5" customHeight="1" x14ac:dyDescent="0.2">
      <c r="B102" s="111"/>
      <c r="C102" s="118" t="s">
        <v>127</v>
      </c>
      <c r="D102" s="118"/>
      <c r="E102" s="118"/>
      <c r="F102" s="190" t="s">
        <v>69</v>
      </c>
      <c r="G102" s="123" t="str">
        <f ca="1">IFERROR(H102/H19,"")</f>
        <v/>
      </c>
      <c r="H102" s="124">
        <f ca="1">H19-H100</f>
        <v>0</v>
      </c>
      <c r="I102" s="124"/>
      <c r="J102" s="124">
        <f ca="1">J19-J100</f>
        <v>0</v>
      </c>
      <c r="K102" s="124">
        <f ca="1">K19-K100</f>
        <v>0</v>
      </c>
    </row>
    <row r="103" spans="2:11" s="3" customFormat="1" ht="22.5" customHeight="1" x14ac:dyDescent="0.2">
      <c r="B103" s="111"/>
      <c r="C103" s="118" t="s">
        <v>128</v>
      </c>
      <c r="D103" s="118"/>
      <c r="E103" s="118"/>
      <c r="F103" s="190" t="s">
        <v>69</v>
      </c>
      <c r="G103" s="191" t="str">
        <f ca="1">IFERROR(H103/H19,"")</f>
        <v/>
      </c>
      <c r="H103" s="107">
        <f ca="1">H102+H82</f>
        <v>0</v>
      </c>
      <c r="I103" s="107"/>
      <c r="J103" s="107"/>
      <c r="K103" s="107"/>
    </row>
    <row r="104" spans="2:11" s="52" customFormat="1" ht="12.6" x14ac:dyDescent="0.2">
      <c r="E104" s="53"/>
      <c r="F104" s="53"/>
      <c r="H104" s="54"/>
      <c r="J104" s="54"/>
      <c r="K104" s="54"/>
    </row>
    <row r="105" spans="2:11" s="3" customFormat="1" ht="22.5" customHeight="1" x14ac:dyDescent="0.2">
      <c r="B105" s="111"/>
      <c r="C105" s="118" t="s">
        <v>157</v>
      </c>
      <c r="D105" s="118"/>
      <c r="E105" s="118"/>
      <c r="F105" s="118"/>
      <c r="G105" s="112"/>
      <c r="H105" s="112"/>
      <c r="I105" s="112"/>
      <c r="J105" s="113">
        <f ca="1">+J19-J100-J102</f>
        <v>0</v>
      </c>
      <c r="K105" s="112"/>
    </row>
    <row r="106" spans="2:11" ht="15.75" customHeight="1" x14ac:dyDescent="0.2"/>
    <row r="107" spans="2:11" ht="15.75" customHeight="1" x14ac:dyDescent="0.2"/>
  </sheetData>
  <mergeCells count="14">
    <mergeCell ref="D7:F7"/>
    <mergeCell ref="D8:F8"/>
    <mergeCell ref="K12:K13"/>
    <mergeCell ref="B21:C22"/>
    <mergeCell ref="E21:E22"/>
    <mergeCell ref="G21:G22"/>
    <mergeCell ref="H21:H22"/>
    <mergeCell ref="I21:I22"/>
    <mergeCell ref="J21:J22"/>
    <mergeCell ref="K21:K22"/>
    <mergeCell ref="J12:J13"/>
    <mergeCell ref="B12:C13"/>
    <mergeCell ref="H12:H13"/>
    <mergeCell ref="I12:I13"/>
  </mergeCells>
  <dataValidations count="1">
    <dataValidation type="list" allowBlank="1" showInputMessage="1" showErrorMessage="1" sqref="F55 F77">
      <formula1>$B$25:$B$29</formula1>
    </dataValidation>
  </dataValidations>
  <printOptions horizontalCentered="1"/>
  <pageMargins left="0" right="0" top="0" bottom="0" header="0.19685039370078741" footer="0.31496062992125984"/>
  <pageSetup paperSize="9" scale="47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TABLES!$C$36:$C$46</xm:f>
          </x14:formula1>
          <xm:sqref>F92:F96 F26:F27 F69:F76 F49:F54 F41:F44 F30:F39 F81:F87 F59:F61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3300"/>
    <pageSetUpPr fitToPage="1"/>
  </sheetPr>
  <dimension ref="B1:N29"/>
  <sheetViews>
    <sheetView zoomScale="90" zoomScaleNormal="90" workbookViewId="0">
      <selection activeCell="D8" sqref="D8:F8"/>
    </sheetView>
  </sheetViews>
  <sheetFormatPr baseColWidth="10" defaultRowHeight="11.4" x14ac:dyDescent="0.2"/>
  <cols>
    <col min="1" max="1" width="2.6328125" style="138" customWidth="1"/>
    <col min="2" max="2" width="4.1796875" style="138" customWidth="1"/>
    <col min="3" max="3" width="39" style="138" customWidth="1"/>
    <col min="4" max="4" width="15.6328125" style="138" customWidth="1"/>
    <col min="5" max="5" width="8.6328125" style="138" customWidth="1"/>
    <col min="6" max="6" width="15.6328125" style="138" customWidth="1"/>
    <col min="7" max="7" width="13.453125" style="138" bestFit="1" customWidth="1"/>
    <col min="8" max="8" width="15.6328125" style="138" customWidth="1"/>
    <col min="9" max="9" width="13.453125" style="138" hidden="1" customWidth="1"/>
    <col min="10" max="10" width="15.6328125" style="138" hidden="1" customWidth="1"/>
    <col min="11" max="11" width="8.6328125" style="138" hidden="1" customWidth="1"/>
    <col min="12" max="12" width="15.6328125" style="138" hidden="1" customWidth="1"/>
    <col min="13" max="13" width="12.36328125" style="138" hidden="1" customWidth="1"/>
    <col min="14" max="14" width="15.81640625" style="138" bestFit="1" customWidth="1"/>
    <col min="15" max="256" width="11" style="138"/>
    <col min="257" max="257" width="2.6328125" style="138" customWidth="1"/>
    <col min="258" max="258" width="4.1796875" style="138" customWidth="1"/>
    <col min="259" max="259" width="39" style="138" customWidth="1"/>
    <col min="260" max="260" width="15.6328125" style="138" customWidth="1"/>
    <col min="261" max="261" width="8.6328125" style="138" customWidth="1"/>
    <col min="262" max="262" width="15.6328125" style="138" customWidth="1"/>
    <col min="263" max="263" width="8.6328125" style="138" customWidth="1"/>
    <col min="264" max="264" width="15.6328125" style="138" customWidth="1"/>
    <col min="265" max="265" width="8.6328125" style="138" customWidth="1"/>
    <col min="266" max="266" width="15.6328125" style="138" customWidth="1"/>
    <col min="267" max="267" width="8.6328125" style="138" customWidth="1"/>
    <col min="268" max="268" width="15.6328125" style="138" customWidth="1"/>
    <col min="269" max="269" width="3.1796875" style="138" customWidth="1"/>
    <col min="270" max="512" width="11" style="138"/>
    <col min="513" max="513" width="2.6328125" style="138" customWidth="1"/>
    <col min="514" max="514" width="4.1796875" style="138" customWidth="1"/>
    <col min="515" max="515" width="39" style="138" customWidth="1"/>
    <col min="516" max="516" width="15.6328125" style="138" customWidth="1"/>
    <col min="517" max="517" width="8.6328125" style="138" customWidth="1"/>
    <col min="518" max="518" width="15.6328125" style="138" customWidth="1"/>
    <col min="519" max="519" width="8.6328125" style="138" customWidth="1"/>
    <col min="520" max="520" width="15.6328125" style="138" customWidth="1"/>
    <col min="521" max="521" width="8.6328125" style="138" customWidth="1"/>
    <col min="522" max="522" width="15.6328125" style="138" customWidth="1"/>
    <col min="523" max="523" width="8.6328125" style="138" customWidth="1"/>
    <col min="524" max="524" width="15.6328125" style="138" customWidth="1"/>
    <col min="525" max="525" width="3.1796875" style="138" customWidth="1"/>
    <col min="526" max="768" width="11" style="138"/>
    <col min="769" max="769" width="2.6328125" style="138" customWidth="1"/>
    <col min="770" max="770" width="4.1796875" style="138" customWidth="1"/>
    <col min="771" max="771" width="39" style="138" customWidth="1"/>
    <col min="772" max="772" width="15.6328125" style="138" customWidth="1"/>
    <col min="773" max="773" width="8.6328125" style="138" customWidth="1"/>
    <col min="774" max="774" width="15.6328125" style="138" customWidth="1"/>
    <col min="775" max="775" width="8.6328125" style="138" customWidth="1"/>
    <col min="776" max="776" width="15.6328125" style="138" customWidth="1"/>
    <col min="777" max="777" width="8.6328125" style="138" customWidth="1"/>
    <col min="778" max="778" width="15.6328125" style="138" customWidth="1"/>
    <col min="779" max="779" width="8.6328125" style="138" customWidth="1"/>
    <col min="780" max="780" width="15.6328125" style="138" customWidth="1"/>
    <col min="781" max="781" width="3.1796875" style="138" customWidth="1"/>
    <col min="782" max="1024" width="11" style="138"/>
    <col min="1025" max="1025" width="2.6328125" style="138" customWidth="1"/>
    <col min="1026" max="1026" width="4.1796875" style="138" customWidth="1"/>
    <col min="1027" max="1027" width="39" style="138" customWidth="1"/>
    <col min="1028" max="1028" width="15.6328125" style="138" customWidth="1"/>
    <col min="1029" max="1029" width="8.6328125" style="138" customWidth="1"/>
    <col min="1030" max="1030" width="15.6328125" style="138" customWidth="1"/>
    <col min="1031" max="1031" width="8.6328125" style="138" customWidth="1"/>
    <col min="1032" max="1032" width="15.6328125" style="138" customWidth="1"/>
    <col min="1033" max="1033" width="8.6328125" style="138" customWidth="1"/>
    <col min="1034" max="1034" width="15.6328125" style="138" customWidth="1"/>
    <col min="1035" max="1035" width="8.6328125" style="138" customWidth="1"/>
    <col min="1036" max="1036" width="15.6328125" style="138" customWidth="1"/>
    <col min="1037" max="1037" width="3.1796875" style="138" customWidth="1"/>
    <col min="1038" max="1280" width="11" style="138"/>
    <col min="1281" max="1281" width="2.6328125" style="138" customWidth="1"/>
    <col min="1282" max="1282" width="4.1796875" style="138" customWidth="1"/>
    <col min="1283" max="1283" width="39" style="138" customWidth="1"/>
    <col min="1284" max="1284" width="15.6328125" style="138" customWidth="1"/>
    <col min="1285" max="1285" width="8.6328125" style="138" customWidth="1"/>
    <col min="1286" max="1286" width="15.6328125" style="138" customWidth="1"/>
    <col min="1287" max="1287" width="8.6328125" style="138" customWidth="1"/>
    <col min="1288" max="1288" width="15.6328125" style="138" customWidth="1"/>
    <col min="1289" max="1289" width="8.6328125" style="138" customWidth="1"/>
    <col min="1290" max="1290" width="15.6328125" style="138" customWidth="1"/>
    <col min="1291" max="1291" width="8.6328125" style="138" customWidth="1"/>
    <col min="1292" max="1292" width="15.6328125" style="138" customWidth="1"/>
    <col min="1293" max="1293" width="3.1796875" style="138" customWidth="1"/>
    <col min="1294" max="1536" width="11" style="138"/>
    <col min="1537" max="1537" width="2.6328125" style="138" customWidth="1"/>
    <col min="1538" max="1538" width="4.1796875" style="138" customWidth="1"/>
    <col min="1539" max="1539" width="39" style="138" customWidth="1"/>
    <col min="1540" max="1540" width="15.6328125" style="138" customWidth="1"/>
    <col min="1541" max="1541" width="8.6328125" style="138" customWidth="1"/>
    <col min="1542" max="1542" width="15.6328125" style="138" customWidth="1"/>
    <col min="1543" max="1543" width="8.6328125" style="138" customWidth="1"/>
    <col min="1544" max="1544" width="15.6328125" style="138" customWidth="1"/>
    <col min="1545" max="1545" width="8.6328125" style="138" customWidth="1"/>
    <col min="1546" max="1546" width="15.6328125" style="138" customWidth="1"/>
    <col min="1547" max="1547" width="8.6328125" style="138" customWidth="1"/>
    <col min="1548" max="1548" width="15.6328125" style="138" customWidth="1"/>
    <col min="1549" max="1549" width="3.1796875" style="138" customWidth="1"/>
    <col min="1550" max="1792" width="11" style="138"/>
    <col min="1793" max="1793" width="2.6328125" style="138" customWidth="1"/>
    <col min="1794" max="1794" width="4.1796875" style="138" customWidth="1"/>
    <col min="1795" max="1795" width="39" style="138" customWidth="1"/>
    <col min="1796" max="1796" width="15.6328125" style="138" customWidth="1"/>
    <col min="1797" max="1797" width="8.6328125" style="138" customWidth="1"/>
    <col min="1798" max="1798" width="15.6328125" style="138" customWidth="1"/>
    <col min="1799" max="1799" width="8.6328125" style="138" customWidth="1"/>
    <col min="1800" max="1800" width="15.6328125" style="138" customWidth="1"/>
    <col min="1801" max="1801" width="8.6328125" style="138" customWidth="1"/>
    <col min="1802" max="1802" width="15.6328125" style="138" customWidth="1"/>
    <col min="1803" max="1803" width="8.6328125" style="138" customWidth="1"/>
    <col min="1804" max="1804" width="15.6328125" style="138" customWidth="1"/>
    <col min="1805" max="1805" width="3.1796875" style="138" customWidth="1"/>
    <col min="1806" max="2048" width="11" style="138"/>
    <col min="2049" max="2049" width="2.6328125" style="138" customWidth="1"/>
    <col min="2050" max="2050" width="4.1796875" style="138" customWidth="1"/>
    <col min="2051" max="2051" width="39" style="138" customWidth="1"/>
    <col min="2052" max="2052" width="15.6328125" style="138" customWidth="1"/>
    <col min="2053" max="2053" width="8.6328125" style="138" customWidth="1"/>
    <col min="2054" max="2054" width="15.6328125" style="138" customWidth="1"/>
    <col min="2055" max="2055" width="8.6328125" style="138" customWidth="1"/>
    <col min="2056" max="2056" width="15.6328125" style="138" customWidth="1"/>
    <col min="2057" max="2057" width="8.6328125" style="138" customWidth="1"/>
    <col min="2058" max="2058" width="15.6328125" style="138" customWidth="1"/>
    <col min="2059" max="2059" width="8.6328125" style="138" customWidth="1"/>
    <col min="2060" max="2060" width="15.6328125" style="138" customWidth="1"/>
    <col min="2061" max="2061" width="3.1796875" style="138" customWidth="1"/>
    <col min="2062" max="2304" width="11" style="138"/>
    <col min="2305" max="2305" width="2.6328125" style="138" customWidth="1"/>
    <col min="2306" max="2306" width="4.1796875" style="138" customWidth="1"/>
    <col min="2307" max="2307" width="39" style="138" customWidth="1"/>
    <col min="2308" max="2308" width="15.6328125" style="138" customWidth="1"/>
    <col min="2309" max="2309" width="8.6328125" style="138" customWidth="1"/>
    <col min="2310" max="2310" width="15.6328125" style="138" customWidth="1"/>
    <col min="2311" max="2311" width="8.6328125" style="138" customWidth="1"/>
    <col min="2312" max="2312" width="15.6328125" style="138" customWidth="1"/>
    <col min="2313" max="2313" width="8.6328125" style="138" customWidth="1"/>
    <col min="2314" max="2314" width="15.6328125" style="138" customWidth="1"/>
    <col min="2315" max="2315" width="8.6328125" style="138" customWidth="1"/>
    <col min="2316" max="2316" width="15.6328125" style="138" customWidth="1"/>
    <col min="2317" max="2317" width="3.1796875" style="138" customWidth="1"/>
    <col min="2318" max="2560" width="11" style="138"/>
    <col min="2561" max="2561" width="2.6328125" style="138" customWidth="1"/>
    <col min="2562" max="2562" width="4.1796875" style="138" customWidth="1"/>
    <col min="2563" max="2563" width="39" style="138" customWidth="1"/>
    <col min="2564" max="2564" width="15.6328125" style="138" customWidth="1"/>
    <col min="2565" max="2565" width="8.6328125" style="138" customWidth="1"/>
    <col min="2566" max="2566" width="15.6328125" style="138" customWidth="1"/>
    <col min="2567" max="2567" width="8.6328125" style="138" customWidth="1"/>
    <col min="2568" max="2568" width="15.6328125" style="138" customWidth="1"/>
    <col min="2569" max="2569" width="8.6328125" style="138" customWidth="1"/>
    <col min="2570" max="2570" width="15.6328125" style="138" customWidth="1"/>
    <col min="2571" max="2571" width="8.6328125" style="138" customWidth="1"/>
    <col min="2572" max="2572" width="15.6328125" style="138" customWidth="1"/>
    <col min="2573" max="2573" width="3.1796875" style="138" customWidth="1"/>
    <col min="2574" max="2816" width="11" style="138"/>
    <col min="2817" max="2817" width="2.6328125" style="138" customWidth="1"/>
    <col min="2818" max="2818" width="4.1796875" style="138" customWidth="1"/>
    <col min="2819" max="2819" width="39" style="138" customWidth="1"/>
    <col min="2820" max="2820" width="15.6328125" style="138" customWidth="1"/>
    <col min="2821" max="2821" width="8.6328125" style="138" customWidth="1"/>
    <col min="2822" max="2822" width="15.6328125" style="138" customWidth="1"/>
    <col min="2823" max="2823" width="8.6328125" style="138" customWidth="1"/>
    <col min="2824" max="2824" width="15.6328125" style="138" customWidth="1"/>
    <col min="2825" max="2825" width="8.6328125" style="138" customWidth="1"/>
    <col min="2826" max="2826" width="15.6328125" style="138" customWidth="1"/>
    <col min="2827" max="2827" width="8.6328125" style="138" customWidth="1"/>
    <col min="2828" max="2828" width="15.6328125" style="138" customWidth="1"/>
    <col min="2829" max="2829" width="3.1796875" style="138" customWidth="1"/>
    <col min="2830" max="3072" width="11" style="138"/>
    <col min="3073" max="3073" width="2.6328125" style="138" customWidth="1"/>
    <col min="3074" max="3074" width="4.1796875" style="138" customWidth="1"/>
    <col min="3075" max="3075" width="39" style="138" customWidth="1"/>
    <col min="3076" max="3076" width="15.6328125" style="138" customWidth="1"/>
    <col min="3077" max="3077" width="8.6328125" style="138" customWidth="1"/>
    <col min="3078" max="3078" width="15.6328125" style="138" customWidth="1"/>
    <col min="3079" max="3079" width="8.6328125" style="138" customWidth="1"/>
    <col min="3080" max="3080" width="15.6328125" style="138" customWidth="1"/>
    <col min="3081" max="3081" width="8.6328125" style="138" customWidth="1"/>
    <col min="3082" max="3082" width="15.6328125" style="138" customWidth="1"/>
    <col min="3083" max="3083" width="8.6328125" style="138" customWidth="1"/>
    <col min="3084" max="3084" width="15.6328125" style="138" customWidth="1"/>
    <col min="3085" max="3085" width="3.1796875" style="138" customWidth="1"/>
    <col min="3086" max="3328" width="11" style="138"/>
    <col min="3329" max="3329" width="2.6328125" style="138" customWidth="1"/>
    <col min="3330" max="3330" width="4.1796875" style="138" customWidth="1"/>
    <col min="3331" max="3331" width="39" style="138" customWidth="1"/>
    <col min="3332" max="3332" width="15.6328125" style="138" customWidth="1"/>
    <col min="3333" max="3333" width="8.6328125" style="138" customWidth="1"/>
    <col min="3334" max="3334" width="15.6328125" style="138" customWidth="1"/>
    <col min="3335" max="3335" width="8.6328125" style="138" customWidth="1"/>
    <col min="3336" max="3336" width="15.6328125" style="138" customWidth="1"/>
    <col min="3337" max="3337" width="8.6328125" style="138" customWidth="1"/>
    <col min="3338" max="3338" width="15.6328125" style="138" customWidth="1"/>
    <col min="3339" max="3339" width="8.6328125" style="138" customWidth="1"/>
    <col min="3340" max="3340" width="15.6328125" style="138" customWidth="1"/>
    <col min="3341" max="3341" width="3.1796875" style="138" customWidth="1"/>
    <col min="3342" max="3584" width="11" style="138"/>
    <col min="3585" max="3585" width="2.6328125" style="138" customWidth="1"/>
    <col min="3586" max="3586" width="4.1796875" style="138" customWidth="1"/>
    <col min="3587" max="3587" width="39" style="138" customWidth="1"/>
    <col min="3588" max="3588" width="15.6328125" style="138" customWidth="1"/>
    <col min="3589" max="3589" width="8.6328125" style="138" customWidth="1"/>
    <col min="3590" max="3590" width="15.6328125" style="138" customWidth="1"/>
    <col min="3591" max="3591" width="8.6328125" style="138" customWidth="1"/>
    <col min="3592" max="3592" width="15.6328125" style="138" customWidth="1"/>
    <col min="3593" max="3593" width="8.6328125" style="138" customWidth="1"/>
    <col min="3594" max="3594" width="15.6328125" style="138" customWidth="1"/>
    <col min="3595" max="3595" width="8.6328125" style="138" customWidth="1"/>
    <col min="3596" max="3596" width="15.6328125" style="138" customWidth="1"/>
    <col min="3597" max="3597" width="3.1796875" style="138" customWidth="1"/>
    <col min="3598" max="3840" width="11" style="138"/>
    <col min="3841" max="3841" width="2.6328125" style="138" customWidth="1"/>
    <col min="3842" max="3842" width="4.1796875" style="138" customWidth="1"/>
    <col min="3843" max="3843" width="39" style="138" customWidth="1"/>
    <col min="3844" max="3844" width="15.6328125" style="138" customWidth="1"/>
    <col min="3845" max="3845" width="8.6328125" style="138" customWidth="1"/>
    <col min="3846" max="3846" width="15.6328125" style="138" customWidth="1"/>
    <col min="3847" max="3847" width="8.6328125" style="138" customWidth="1"/>
    <col min="3848" max="3848" width="15.6328125" style="138" customWidth="1"/>
    <col min="3849" max="3849" width="8.6328125" style="138" customWidth="1"/>
    <col min="3850" max="3850" width="15.6328125" style="138" customWidth="1"/>
    <col min="3851" max="3851" width="8.6328125" style="138" customWidth="1"/>
    <col min="3852" max="3852" width="15.6328125" style="138" customWidth="1"/>
    <col min="3853" max="3853" width="3.1796875" style="138" customWidth="1"/>
    <col min="3854" max="4096" width="11" style="138"/>
    <col min="4097" max="4097" width="2.6328125" style="138" customWidth="1"/>
    <col min="4098" max="4098" width="4.1796875" style="138" customWidth="1"/>
    <col min="4099" max="4099" width="39" style="138" customWidth="1"/>
    <col min="4100" max="4100" width="15.6328125" style="138" customWidth="1"/>
    <col min="4101" max="4101" width="8.6328125" style="138" customWidth="1"/>
    <col min="4102" max="4102" width="15.6328125" style="138" customWidth="1"/>
    <col min="4103" max="4103" width="8.6328125" style="138" customWidth="1"/>
    <col min="4104" max="4104" width="15.6328125" style="138" customWidth="1"/>
    <col min="4105" max="4105" width="8.6328125" style="138" customWidth="1"/>
    <col min="4106" max="4106" width="15.6328125" style="138" customWidth="1"/>
    <col min="4107" max="4107" width="8.6328125" style="138" customWidth="1"/>
    <col min="4108" max="4108" width="15.6328125" style="138" customWidth="1"/>
    <col min="4109" max="4109" width="3.1796875" style="138" customWidth="1"/>
    <col min="4110" max="4352" width="11" style="138"/>
    <col min="4353" max="4353" width="2.6328125" style="138" customWidth="1"/>
    <col min="4354" max="4354" width="4.1796875" style="138" customWidth="1"/>
    <col min="4355" max="4355" width="39" style="138" customWidth="1"/>
    <col min="4356" max="4356" width="15.6328125" style="138" customWidth="1"/>
    <col min="4357" max="4357" width="8.6328125" style="138" customWidth="1"/>
    <col min="4358" max="4358" width="15.6328125" style="138" customWidth="1"/>
    <col min="4359" max="4359" width="8.6328125" style="138" customWidth="1"/>
    <col min="4360" max="4360" width="15.6328125" style="138" customWidth="1"/>
    <col min="4361" max="4361" width="8.6328125" style="138" customWidth="1"/>
    <col min="4362" max="4362" width="15.6328125" style="138" customWidth="1"/>
    <col min="4363" max="4363" width="8.6328125" style="138" customWidth="1"/>
    <col min="4364" max="4364" width="15.6328125" style="138" customWidth="1"/>
    <col min="4365" max="4365" width="3.1796875" style="138" customWidth="1"/>
    <col min="4366" max="4608" width="11" style="138"/>
    <col min="4609" max="4609" width="2.6328125" style="138" customWidth="1"/>
    <col min="4610" max="4610" width="4.1796875" style="138" customWidth="1"/>
    <col min="4611" max="4611" width="39" style="138" customWidth="1"/>
    <col min="4612" max="4612" width="15.6328125" style="138" customWidth="1"/>
    <col min="4613" max="4613" width="8.6328125" style="138" customWidth="1"/>
    <col min="4614" max="4614" width="15.6328125" style="138" customWidth="1"/>
    <col min="4615" max="4615" width="8.6328125" style="138" customWidth="1"/>
    <col min="4616" max="4616" width="15.6328125" style="138" customWidth="1"/>
    <col min="4617" max="4617" width="8.6328125" style="138" customWidth="1"/>
    <col min="4618" max="4618" width="15.6328125" style="138" customWidth="1"/>
    <col min="4619" max="4619" width="8.6328125" style="138" customWidth="1"/>
    <col min="4620" max="4620" width="15.6328125" style="138" customWidth="1"/>
    <col min="4621" max="4621" width="3.1796875" style="138" customWidth="1"/>
    <col min="4622" max="4864" width="11" style="138"/>
    <col min="4865" max="4865" width="2.6328125" style="138" customWidth="1"/>
    <col min="4866" max="4866" width="4.1796875" style="138" customWidth="1"/>
    <col min="4867" max="4867" width="39" style="138" customWidth="1"/>
    <col min="4868" max="4868" width="15.6328125" style="138" customWidth="1"/>
    <col min="4869" max="4869" width="8.6328125" style="138" customWidth="1"/>
    <col min="4870" max="4870" width="15.6328125" style="138" customWidth="1"/>
    <col min="4871" max="4871" width="8.6328125" style="138" customWidth="1"/>
    <col min="4872" max="4872" width="15.6328125" style="138" customWidth="1"/>
    <col min="4873" max="4873" width="8.6328125" style="138" customWidth="1"/>
    <col min="4874" max="4874" width="15.6328125" style="138" customWidth="1"/>
    <col min="4875" max="4875" width="8.6328125" style="138" customWidth="1"/>
    <col min="4876" max="4876" width="15.6328125" style="138" customWidth="1"/>
    <col min="4877" max="4877" width="3.1796875" style="138" customWidth="1"/>
    <col min="4878" max="5120" width="11" style="138"/>
    <col min="5121" max="5121" width="2.6328125" style="138" customWidth="1"/>
    <col min="5122" max="5122" width="4.1796875" style="138" customWidth="1"/>
    <col min="5123" max="5123" width="39" style="138" customWidth="1"/>
    <col min="5124" max="5124" width="15.6328125" style="138" customWidth="1"/>
    <col min="5125" max="5125" width="8.6328125" style="138" customWidth="1"/>
    <col min="5126" max="5126" width="15.6328125" style="138" customWidth="1"/>
    <col min="5127" max="5127" width="8.6328125" style="138" customWidth="1"/>
    <col min="5128" max="5128" width="15.6328125" style="138" customWidth="1"/>
    <col min="5129" max="5129" width="8.6328125" style="138" customWidth="1"/>
    <col min="5130" max="5130" width="15.6328125" style="138" customWidth="1"/>
    <col min="5131" max="5131" width="8.6328125" style="138" customWidth="1"/>
    <col min="5132" max="5132" width="15.6328125" style="138" customWidth="1"/>
    <col min="5133" max="5133" width="3.1796875" style="138" customWidth="1"/>
    <col min="5134" max="5376" width="11" style="138"/>
    <col min="5377" max="5377" width="2.6328125" style="138" customWidth="1"/>
    <col min="5378" max="5378" width="4.1796875" style="138" customWidth="1"/>
    <col min="5379" max="5379" width="39" style="138" customWidth="1"/>
    <col min="5380" max="5380" width="15.6328125" style="138" customWidth="1"/>
    <col min="5381" max="5381" width="8.6328125" style="138" customWidth="1"/>
    <col min="5382" max="5382" width="15.6328125" style="138" customWidth="1"/>
    <col min="5383" max="5383" width="8.6328125" style="138" customWidth="1"/>
    <col min="5384" max="5384" width="15.6328125" style="138" customWidth="1"/>
    <col min="5385" max="5385" width="8.6328125" style="138" customWidth="1"/>
    <col min="5386" max="5386" width="15.6328125" style="138" customWidth="1"/>
    <col min="5387" max="5387" width="8.6328125" style="138" customWidth="1"/>
    <col min="5388" max="5388" width="15.6328125" style="138" customWidth="1"/>
    <col min="5389" max="5389" width="3.1796875" style="138" customWidth="1"/>
    <col min="5390" max="5632" width="11" style="138"/>
    <col min="5633" max="5633" width="2.6328125" style="138" customWidth="1"/>
    <col min="5634" max="5634" width="4.1796875" style="138" customWidth="1"/>
    <col min="5635" max="5635" width="39" style="138" customWidth="1"/>
    <col min="5636" max="5636" width="15.6328125" style="138" customWidth="1"/>
    <col min="5637" max="5637" width="8.6328125" style="138" customWidth="1"/>
    <col min="5638" max="5638" width="15.6328125" style="138" customWidth="1"/>
    <col min="5639" max="5639" width="8.6328125" style="138" customWidth="1"/>
    <col min="5640" max="5640" width="15.6328125" style="138" customWidth="1"/>
    <col min="5641" max="5641" width="8.6328125" style="138" customWidth="1"/>
    <col min="5642" max="5642" width="15.6328125" style="138" customWidth="1"/>
    <col min="5643" max="5643" width="8.6328125" style="138" customWidth="1"/>
    <col min="5644" max="5644" width="15.6328125" style="138" customWidth="1"/>
    <col min="5645" max="5645" width="3.1796875" style="138" customWidth="1"/>
    <col min="5646" max="5888" width="11" style="138"/>
    <col min="5889" max="5889" width="2.6328125" style="138" customWidth="1"/>
    <col min="5890" max="5890" width="4.1796875" style="138" customWidth="1"/>
    <col min="5891" max="5891" width="39" style="138" customWidth="1"/>
    <col min="5892" max="5892" width="15.6328125" style="138" customWidth="1"/>
    <col min="5893" max="5893" width="8.6328125" style="138" customWidth="1"/>
    <col min="5894" max="5894" width="15.6328125" style="138" customWidth="1"/>
    <col min="5895" max="5895" width="8.6328125" style="138" customWidth="1"/>
    <col min="5896" max="5896" width="15.6328125" style="138" customWidth="1"/>
    <col min="5897" max="5897" width="8.6328125" style="138" customWidth="1"/>
    <col min="5898" max="5898" width="15.6328125" style="138" customWidth="1"/>
    <col min="5899" max="5899" width="8.6328125" style="138" customWidth="1"/>
    <col min="5900" max="5900" width="15.6328125" style="138" customWidth="1"/>
    <col min="5901" max="5901" width="3.1796875" style="138" customWidth="1"/>
    <col min="5902" max="6144" width="11" style="138"/>
    <col min="6145" max="6145" width="2.6328125" style="138" customWidth="1"/>
    <col min="6146" max="6146" width="4.1796875" style="138" customWidth="1"/>
    <col min="6147" max="6147" width="39" style="138" customWidth="1"/>
    <col min="6148" max="6148" width="15.6328125" style="138" customWidth="1"/>
    <col min="6149" max="6149" width="8.6328125" style="138" customWidth="1"/>
    <col min="6150" max="6150" width="15.6328125" style="138" customWidth="1"/>
    <col min="6151" max="6151" width="8.6328125" style="138" customWidth="1"/>
    <col min="6152" max="6152" width="15.6328125" style="138" customWidth="1"/>
    <col min="6153" max="6153" width="8.6328125" style="138" customWidth="1"/>
    <col min="6154" max="6154" width="15.6328125" style="138" customWidth="1"/>
    <col min="6155" max="6155" width="8.6328125" style="138" customWidth="1"/>
    <col min="6156" max="6156" width="15.6328125" style="138" customWidth="1"/>
    <col min="6157" max="6157" width="3.1796875" style="138" customWidth="1"/>
    <col min="6158" max="6400" width="11" style="138"/>
    <col min="6401" max="6401" width="2.6328125" style="138" customWidth="1"/>
    <col min="6402" max="6402" width="4.1796875" style="138" customWidth="1"/>
    <col min="6403" max="6403" width="39" style="138" customWidth="1"/>
    <col min="6404" max="6404" width="15.6328125" style="138" customWidth="1"/>
    <col min="6405" max="6405" width="8.6328125" style="138" customWidth="1"/>
    <col min="6406" max="6406" width="15.6328125" style="138" customWidth="1"/>
    <col min="6407" max="6407" width="8.6328125" style="138" customWidth="1"/>
    <col min="6408" max="6408" width="15.6328125" style="138" customWidth="1"/>
    <col min="6409" max="6409" width="8.6328125" style="138" customWidth="1"/>
    <col min="6410" max="6410" width="15.6328125" style="138" customWidth="1"/>
    <col min="6411" max="6411" width="8.6328125" style="138" customWidth="1"/>
    <col min="6412" max="6412" width="15.6328125" style="138" customWidth="1"/>
    <col min="6413" max="6413" width="3.1796875" style="138" customWidth="1"/>
    <col min="6414" max="6656" width="11" style="138"/>
    <col min="6657" max="6657" width="2.6328125" style="138" customWidth="1"/>
    <col min="6658" max="6658" width="4.1796875" style="138" customWidth="1"/>
    <col min="6659" max="6659" width="39" style="138" customWidth="1"/>
    <col min="6660" max="6660" width="15.6328125" style="138" customWidth="1"/>
    <col min="6661" max="6661" width="8.6328125" style="138" customWidth="1"/>
    <col min="6662" max="6662" width="15.6328125" style="138" customWidth="1"/>
    <col min="6663" max="6663" width="8.6328125" style="138" customWidth="1"/>
    <col min="6664" max="6664" width="15.6328125" style="138" customWidth="1"/>
    <col min="6665" max="6665" width="8.6328125" style="138" customWidth="1"/>
    <col min="6666" max="6666" width="15.6328125" style="138" customWidth="1"/>
    <col min="6667" max="6667" width="8.6328125" style="138" customWidth="1"/>
    <col min="6668" max="6668" width="15.6328125" style="138" customWidth="1"/>
    <col min="6669" max="6669" width="3.1796875" style="138" customWidth="1"/>
    <col min="6670" max="6912" width="11" style="138"/>
    <col min="6913" max="6913" width="2.6328125" style="138" customWidth="1"/>
    <col min="6914" max="6914" width="4.1796875" style="138" customWidth="1"/>
    <col min="6915" max="6915" width="39" style="138" customWidth="1"/>
    <col min="6916" max="6916" width="15.6328125" style="138" customWidth="1"/>
    <col min="6917" max="6917" width="8.6328125" style="138" customWidth="1"/>
    <col min="6918" max="6918" width="15.6328125" style="138" customWidth="1"/>
    <col min="6919" max="6919" width="8.6328125" style="138" customWidth="1"/>
    <col min="6920" max="6920" width="15.6328125" style="138" customWidth="1"/>
    <col min="6921" max="6921" width="8.6328125" style="138" customWidth="1"/>
    <col min="6922" max="6922" width="15.6328125" style="138" customWidth="1"/>
    <col min="6923" max="6923" width="8.6328125" style="138" customWidth="1"/>
    <col min="6924" max="6924" width="15.6328125" style="138" customWidth="1"/>
    <col min="6925" max="6925" width="3.1796875" style="138" customWidth="1"/>
    <col min="6926" max="7168" width="11" style="138"/>
    <col min="7169" max="7169" width="2.6328125" style="138" customWidth="1"/>
    <col min="7170" max="7170" width="4.1796875" style="138" customWidth="1"/>
    <col min="7171" max="7171" width="39" style="138" customWidth="1"/>
    <col min="7172" max="7172" width="15.6328125" style="138" customWidth="1"/>
    <col min="7173" max="7173" width="8.6328125" style="138" customWidth="1"/>
    <col min="7174" max="7174" width="15.6328125" style="138" customWidth="1"/>
    <col min="7175" max="7175" width="8.6328125" style="138" customWidth="1"/>
    <col min="7176" max="7176" width="15.6328125" style="138" customWidth="1"/>
    <col min="7177" max="7177" width="8.6328125" style="138" customWidth="1"/>
    <col min="7178" max="7178" width="15.6328125" style="138" customWidth="1"/>
    <col min="7179" max="7179" width="8.6328125" style="138" customWidth="1"/>
    <col min="7180" max="7180" width="15.6328125" style="138" customWidth="1"/>
    <col min="7181" max="7181" width="3.1796875" style="138" customWidth="1"/>
    <col min="7182" max="7424" width="11" style="138"/>
    <col min="7425" max="7425" width="2.6328125" style="138" customWidth="1"/>
    <col min="7426" max="7426" width="4.1796875" style="138" customWidth="1"/>
    <col min="7427" max="7427" width="39" style="138" customWidth="1"/>
    <col min="7428" max="7428" width="15.6328125" style="138" customWidth="1"/>
    <col min="7429" max="7429" width="8.6328125" style="138" customWidth="1"/>
    <col min="7430" max="7430" width="15.6328125" style="138" customWidth="1"/>
    <col min="7431" max="7431" width="8.6328125" style="138" customWidth="1"/>
    <col min="7432" max="7432" width="15.6328125" style="138" customWidth="1"/>
    <col min="7433" max="7433" width="8.6328125" style="138" customWidth="1"/>
    <col min="7434" max="7434" width="15.6328125" style="138" customWidth="1"/>
    <col min="7435" max="7435" width="8.6328125" style="138" customWidth="1"/>
    <col min="7436" max="7436" width="15.6328125" style="138" customWidth="1"/>
    <col min="7437" max="7437" width="3.1796875" style="138" customWidth="1"/>
    <col min="7438" max="7680" width="11" style="138"/>
    <col min="7681" max="7681" width="2.6328125" style="138" customWidth="1"/>
    <col min="7682" max="7682" width="4.1796875" style="138" customWidth="1"/>
    <col min="7683" max="7683" width="39" style="138" customWidth="1"/>
    <col min="7684" max="7684" width="15.6328125" style="138" customWidth="1"/>
    <col min="7685" max="7685" width="8.6328125" style="138" customWidth="1"/>
    <col min="7686" max="7686" width="15.6328125" style="138" customWidth="1"/>
    <col min="7687" max="7687" width="8.6328125" style="138" customWidth="1"/>
    <col min="7688" max="7688" width="15.6328125" style="138" customWidth="1"/>
    <col min="7689" max="7689" width="8.6328125" style="138" customWidth="1"/>
    <col min="7690" max="7690" width="15.6328125" style="138" customWidth="1"/>
    <col min="7691" max="7691" width="8.6328125" style="138" customWidth="1"/>
    <col min="7692" max="7692" width="15.6328125" style="138" customWidth="1"/>
    <col min="7693" max="7693" width="3.1796875" style="138" customWidth="1"/>
    <col min="7694" max="7936" width="11" style="138"/>
    <col min="7937" max="7937" width="2.6328125" style="138" customWidth="1"/>
    <col min="7938" max="7938" width="4.1796875" style="138" customWidth="1"/>
    <col min="7939" max="7939" width="39" style="138" customWidth="1"/>
    <col min="7940" max="7940" width="15.6328125" style="138" customWidth="1"/>
    <col min="7941" max="7941" width="8.6328125" style="138" customWidth="1"/>
    <col min="7942" max="7942" width="15.6328125" style="138" customWidth="1"/>
    <col min="7943" max="7943" width="8.6328125" style="138" customWidth="1"/>
    <col min="7944" max="7944" width="15.6328125" style="138" customWidth="1"/>
    <col min="7945" max="7945" width="8.6328125" style="138" customWidth="1"/>
    <col min="7946" max="7946" width="15.6328125" style="138" customWidth="1"/>
    <col min="7947" max="7947" width="8.6328125" style="138" customWidth="1"/>
    <col min="7948" max="7948" width="15.6328125" style="138" customWidth="1"/>
    <col min="7949" max="7949" width="3.1796875" style="138" customWidth="1"/>
    <col min="7950" max="8192" width="11" style="138"/>
    <col min="8193" max="8193" width="2.6328125" style="138" customWidth="1"/>
    <col min="8194" max="8194" width="4.1796875" style="138" customWidth="1"/>
    <col min="8195" max="8195" width="39" style="138" customWidth="1"/>
    <col min="8196" max="8196" width="15.6328125" style="138" customWidth="1"/>
    <col min="8197" max="8197" width="8.6328125" style="138" customWidth="1"/>
    <col min="8198" max="8198" width="15.6328125" style="138" customWidth="1"/>
    <col min="8199" max="8199" width="8.6328125" style="138" customWidth="1"/>
    <col min="8200" max="8200" width="15.6328125" style="138" customWidth="1"/>
    <col min="8201" max="8201" width="8.6328125" style="138" customWidth="1"/>
    <col min="8202" max="8202" width="15.6328125" style="138" customWidth="1"/>
    <col min="8203" max="8203" width="8.6328125" style="138" customWidth="1"/>
    <col min="8204" max="8204" width="15.6328125" style="138" customWidth="1"/>
    <col min="8205" max="8205" width="3.1796875" style="138" customWidth="1"/>
    <col min="8206" max="8448" width="11" style="138"/>
    <col min="8449" max="8449" width="2.6328125" style="138" customWidth="1"/>
    <col min="8450" max="8450" width="4.1796875" style="138" customWidth="1"/>
    <col min="8451" max="8451" width="39" style="138" customWidth="1"/>
    <col min="8452" max="8452" width="15.6328125" style="138" customWidth="1"/>
    <col min="8453" max="8453" width="8.6328125" style="138" customWidth="1"/>
    <col min="8454" max="8454" width="15.6328125" style="138" customWidth="1"/>
    <col min="8455" max="8455" width="8.6328125" style="138" customWidth="1"/>
    <col min="8456" max="8456" width="15.6328125" style="138" customWidth="1"/>
    <col min="8457" max="8457" width="8.6328125" style="138" customWidth="1"/>
    <col min="8458" max="8458" width="15.6328125" style="138" customWidth="1"/>
    <col min="8459" max="8459" width="8.6328125" style="138" customWidth="1"/>
    <col min="8460" max="8460" width="15.6328125" style="138" customWidth="1"/>
    <col min="8461" max="8461" width="3.1796875" style="138" customWidth="1"/>
    <col min="8462" max="8704" width="11" style="138"/>
    <col min="8705" max="8705" width="2.6328125" style="138" customWidth="1"/>
    <col min="8706" max="8706" width="4.1796875" style="138" customWidth="1"/>
    <col min="8707" max="8707" width="39" style="138" customWidth="1"/>
    <col min="8708" max="8708" width="15.6328125" style="138" customWidth="1"/>
    <col min="8709" max="8709" width="8.6328125" style="138" customWidth="1"/>
    <col min="8710" max="8710" width="15.6328125" style="138" customWidth="1"/>
    <col min="8711" max="8711" width="8.6328125" style="138" customWidth="1"/>
    <col min="8712" max="8712" width="15.6328125" style="138" customWidth="1"/>
    <col min="8713" max="8713" width="8.6328125" style="138" customWidth="1"/>
    <col min="8714" max="8714" width="15.6328125" style="138" customWidth="1"/>
    <col min="8715" max="8715" width="8.6328125" style="138" customWidth="1"/>
    <col min="8716" max="8716" width="15.6328125" style="138" customWidth="1"/>
    <col min="8717" max="8717" width="3.1796875" style="138" customWidth="1"/>
    <col min="8718" max="8960" width="11" style="138"/>
    <col min="8961" max="8961" width="2.6328125" style="138" customWidth="1"/>
    <col min="8962" max="8962" width="4.1796875" style="138" customWidth="1"/>
    <col min="8963" max="8963" width="39" style="138" customWidth="1"/>
    <col min="8964" max="8964" width="15.6328125" style="138" customWidth="1"/>
    <col min="8965" max="8965" width="8.6328125" style="138" customWidth="1"/>
    <col min="8966" max="8966" width="15.6328125" style="138" customWidth="1"/>
    <col min="8967" max="8967" width="8.6328125" style="138" customWidth="1"/>
    <col min="8968" max="8968" width="15.6328125" style="138" customWidth="1"/>
    <col min="8969" max="8969" width="8.6328125" style="138" customWidth="1"/>
    <col min="8970" max="8970" width="15.6328125" style="138" customWidth="1"/>
    <col min="8971" max="8971" width="8.6328125" style="138" customWidth="1"/>
    <col min="8972" max="8972" width="15.6328125" style="138" customWidth="1"/>
    <col min="8973" max="8973" width="3.1796875" style="138" customWidth="1"/>
    <col min="8974" max="9216" width="11" style="138"/>
    <col min="9217" max="9217" width="2.6328125" style="138" customWidth="1"/>
    <col min="9218" max="9218" width="4.1796875" style="138" customWidth="1"/>
    <col min="9219" max="9219" width="39" style="138" customWidth="1"/>
    <col min="9220" max="9220" width="15.6328125" style="138" customWidth="1"/>
    <col min="9221" max="9221" width="8.6328125" style="138" customWidth="1"/>
    <col min="9222" max="9222" width="15.6328125" style="138" customWidth="1"/>
    <col min="9223" max="9223" width="8.6328125" style="138" customWidth="1"/>
    <col min="9224" max="9224" width="15.6328125" style="138" customWidth="1"/>
    <col min="9225" max="9225" width="8.6328125" style="138" customWidth="1"/>
    <col min="9226" max="9226" width="15.6328125" style="138" customWidth="1"/>
    <col min="9227" max="9227" width="8.6328125" style="138" customWidth="1"/>
    <col min="9228" max="9228" width="15.6328125" style="138" customWidth="1"/>
    <col min="9229" max="9229" width="3.1796875" style="138" customWidth="1"/>
    <col min="9230" max="9472" width="11" style="138"/>
    <col min="9473" max="9473" width="2.6328125" style="138" customWidth="1"/>
    <col min="9474" max="9474" width="4.1796875" style="138" customWidth="1"/>
    <col min="9475" max="9475" width="39" style="138" customWidth="1"/>
    <col min="9476" max="9476" width="15.6328125" style="138" customWidth="1"/>
    <col min="9477" max="9477" width="8.6328125" style="138" customWidth="1"/>
    <col min="9478" max="9478" width="15.6328125" style="138" customWidth="1"/>
    <col min="9479" max="9479" width="8.6328125" style="138" customWidth="1"/>
    <col min="9480" max="9480" width="15.6328125" style="138" customWidth="1"/>
    <col min="9481" max="9481" width="8.6328125" style="138" customWidth="1"/>
    <col min="9482" max="9482" width="15.6328125" style="138" customWidth="1"/>
    <col min="9483" max="9483" width="8.6328125" style="138" customWidth="1"/>
    <col min="9484" max="9484" width="15.6328125" style="138" customWidth="1"/>
    <col min="9485" max="9485" width="3.1796875" style="138" customWidth="1"/>
    <col min="9486" max="9728" width="11" style="138"/>
    <col min="9729" max="9729" width="2.6328125" style="138" customWidth="1"/>
    <col min="9730" max="9730" width="4.1796875" style="138" customWidth="1"/>
    <col min="9731" max="9731" width="39" style="138" customWidth="1"/>
    <col min="9732" max="9732" width="15.6328125" style="138" customWidth="1"/>
    <col min="9733" max="9733" width="8.6328125" style="138" customWidth="1"/>
    <col min="9734" max="9734" width="15.6328125" style="138" customWidth="1"/>
    <col min="9735" max="9735" width="8.6328125" style="138" customWidth="1"/>
    <col min="9736" max="9736" width="15.6328125" style="138" customWidth="1"/>
    <col min="9737" max="9737" width="8.6328125" style="138" customWidth="1"/>
    <col min="9738" max="9738" width="15.6328125" style="138" customWidth="1"/>
    <col min="9739" max="9739" width="8.6328125" style="138" customWidth="1"/>
    <col min="9740" max="9740" width="15.6328125" style="138" customWidth="1"/>
    <col min="9741" max="9741" width="3.1796875" style="138" customWidth="1"/>
    <col min="9742" max="9984" width="11" style="138"/>
    <col min="9985" max="9985" width="2.6328125" style="138" customWidth="1"/>
    <col min="9986" max="9986" width="4.1796875" style="138" customWidth="1"/>
    <col min="9987" max="9987" width="39" style="138" customWidth="1"/>
    <col min="9988" max="9988" width="15.6328125" style="138" customWidth="1"/>
    <col min="9989" max="9989" width="8.6328125" style="138" customWidth="1"/>
    <col min="9990" max="9990" width="15.6328125" style="138" customWidth="1"/>
    <col min="9991" max="9991" width="8.6328125" style="138" customWidth="1"/>
    <col min="9992" max="9992" width="15.6328125" style="138" customWidth="1"/>
    <col min="9993" max="9993" width="8.6328125" style="138" customWidth="1"/>
    <col min="9994" max="9994" width="15.6328125" style="138" customWidth="1"/>
    <col min="9995" max="9995" width="8.6328125" style="138" customWidth="1"/>
    <col min="9996" max="9996" width="15.6328125" style="138" customWidth="1"/>
    <col min="9997" max="9997" width="3.1796875" style="138" customWidth="1"/>
    <col min="9998" max="10240" width="11" style="138"/>
    <col min="10241" max="10241" width="2.6328125" style="138" customWidth="1"/>
    <col min="10242" max="10242" width="4.1796875" style="138" customWidth="1"/>
    <col min="10243" max="10243" width="39" style="138" customWidth="1"/>
    <col min="10244" max="10244" width="15.6328125" style="138" customWidth="1"/>
    <col min="10245" max="10245" width="8.6328125" style="138" customWidth="1"/>
    <col min="10246" max="10246" width="15.6328125" style="138" customWidth="1"/>
    <col min="10247" max="10247" width="8.6328125" style="138" customWidth="1"/>
    <col min="10248" max="10248" width="15.6328125" style="138" customWidth="1"/>
    <col min="10249" max="10249" width="8.6328125" style="138" customWidth="1"/>
    <col min="10250" max="10250" width="15.6328125" style="138" customWidth="1"/>
    <col min="10251" max="10251" width="8.6328125" style="138" customWidth="1"/>
    <col min="10252" max="10252" width="15.6328125" style="138" customWidth="1"/>
    <col min="10253" max="10253" width="3.1796875" style="138" customWidth="1"/>
    <col min="10254" max="10496" width="11" style="138"/>
    <col min="10497" max="10497" width="2.6328125" style="138" customWidth="1"/>
    <col min="10498" max="10498" width="4.1796875" style="138" customWidth="1"/>
    <col min="10499" max="10499" width="39" style="138" customWidth="1"/>
    <col min="10500" max="10500" width="15.6328125" style="138" customWidth="1"/>
    <col min="10501" max="10501" width="8.6328125" style="138" customWidth="1"/>
    <col min="10502" max="10502" width="15.6328125" style="138" customWidth="1"/>
    <col min="10503" max="10503" width="8.6328125" style="138" customWidth="1"/>
    <col min="10504" max="10504" width="15.6328125" style="138" customWidth="1"/>
    <col min="10505" max="10505" width="8.6328125" style="138" customWidth="1"/>
    <col min="10506" max="10506" width="15.6328125" style="138" customWidth="1"/>
    <col min="10507" max="10507" width="8.6328125" style="138" customWidth="1"/>
    <col min="10508" max="10508" width="15.6328125" style="138" customWidth="1"/>
    <col min="10509" max="10509" width="3.1796875" style="138" customWidth="1"/>
    <col min="10510" max="10752" width="11" style="138"/>
    <col min="10753" max="10753" width="2.6328125" style="138" customWidth="1"/>
    <col min="10754" max="10754" width="4.1796875" style="138" customWidth="1"/>
    <col min="10755" max="10755" width="39" style="138" customWidth="1"/>
    <col min="10756" max="10756" width="15.6328125" style="138" customWidth="1"/>
    <col min="10757" max="10757" width="8.6328125" style="138" customWidth="1"/>
    <col min="10758" max="10758" width="15.6328125" style="138" customWidth="1"/>
    <col min="10759" max="10759" width="8.6328125" style="138" customWidth="1"/>
    <col min="10760" max="10760" width="15.6328125" style="138" customWidth="1"/>
    <col min="10761" max="10761" width="8.6328125" style="138" customWidth="1"/>
    <col min="10762" max="10762" width="15.6328125" style="138" customWidth="1"/>
    <col min="10763" max="10763" width="8.6328125" style="138" customWidth="1"/>
    <col min="10764" max="10764" width="15.6328125" style="138" customWidth="1"/>
    <col min="10765" max="10765" width="3.1796875" style="138" customWidth="1"/>
    <col min="10766" max="11008" width="11" style="138"/>
    <col min="11009" max="11009" width="2.6328125" style="138" customWidth="1"/>
    <col min="11010" max="11010" width="4.1796875" style="138" customWidth="1"/>
    <col min="11011" max="11011" width="39" style="138" customWidth="1"/>
    <col min="11012" max="11012" width="15.6328125" style="138" customWidth="1"/>
    <col min="11013" max="11013" width="8.6328125" style="138" customWidth="1"/>
    <col min="11014" max="11014" width="15.6328125" style="138" customWidth="1"/>
    <col min="11015" max="11015" width="8.6328125" style="138" customWidth="1"/>
    <col min="11016" max="11016" width="15.6328125" style="138" customWidth="1"/>
    <col min="11017" max="11017" width="8.6328125" style="138" customWidth="1"/>
    <col min="11018" max="11018" width="15.6328125" style="138" customWidth="1"/>
    <col min="11019" max="11019" width="8.6328125" style="138" customWidth="1"/>
    <col min="11020" max="11020" width="15.6328125" style="138" customWidth="1"/>
    <col min="11021" max="11021" width="3.1796875" style="138" customWidth="1"/>
    <col min="11022" max="11264" width="11" style="138"/>
    <col min="11265" max="11265" width="2.6328125" style="138" customWidth="1"/>
    <col min="11266" max="11266" width="4.1796875" style="138" customWidth="1"/>
    <col min="11267" max="11267" width="39" style="138" customWidth="1"/>
    <col min="11268" max="11268" width="15.6328125" style="138" customWidth="1"/>
    <col min="11269" max="11269" width="8.6328125" style="138" customWidth="1"/>
    <col min="11270" max="11270" width="15.6328125" style="138" customWidth="1"/>
    <col min="11271" max="11271" width="8.6328125" style="138" customWidth="1"/>
    <col min="11272" max="11272" width="15.6328125" style="138" customWidth="1"/>
    <col min="11273" max="11273" width="8.6328125" style="138" customWidth="1"/>
    <col min="11274" max="11274" width="15.6328125" style="138" customWidth="1"/>
    <col min="11275" max="11275" width="8.6328125" style="138" customWidth="1"/>
    <col min="11276" max="11276" width="15.6328125" style="138" customWidth="1"/>
    <col min="11277" max="11277" width="3.1796875" style="138" customWidth="1"/>
    <col min="11278" max="11520" width="11" style="138"/>
    <col min="11521" max="11521" width="2.6328125" style="138" customWidth="1"/>
    <col min="11522" max="11522" width="4.1796875" style="138" customWidth="1"/>
    <col min="11523" max="11523" width="39" style="138" customWidth="1"/>
    <col min="11524" max="11524" width="15.6328125" style="138" customWidth="1"/>
    <col min="11525" max="11525" width="8.6328125" style="138" customWidth="1"/>
    <col min="11526" max="11526" width="15.6328125" style="138" customWidth="1"/>
    <col min="11527" max="11527" width="8.6328125" style="138" customWidth="1"/>
    <col min="11528" max="11528" width="15.6328125" style="138" customWidth="1"/>
    <col min="11529" max="11529" width="8.6328125" style="138" customWidth="1"/>
    <col min="11530" max="11530" width="15.6328125" style="138" customWidth="1"/>
    <col min="11531" max="11531" width="8.6328125" style="138" customWidth="1"/>
    <col min="11532" max="11532" width="15.6328125" style="138" customWidth="1"/>
    <col min="11533" max="11533" width="3.1796875" style="138" customWidth="1"/>
    <col min="11534" max="11776" width="11" style="138"/>
    <col min="11777" max="11777" width="2.6328125" style="138" customWidth="1"/>
    <col min="11778" max="11778" width="4.1796875" style="138" customWidth="1"/>
    <col min="11779" max="11779" width="39" style="138" customWidth="1"/>
    <col min="11780" max="11780" width="15.6328125" style="138" customWidth="1"/>
    <col min="11781" max="11781" width="8.6328125" style="138" customWidth="1"/>
    <col min="11782" max="11782" width="15.6328125" style="138" customWidth="1"/>
    <col min="11783" max="11783" width="8.6328125" style="138" customWidth="1"/>
    <col min="11784" max="11784" width="15.6328125" style="138" customWidth="1"/>
    <col min="11785" max="11785" width="8.6328125" style="138" customWidth="1"/>
    <col min="11786" max="11786" width="15.6328125" style="138" customWidth="1"/>
    <col min="11787" max="11787" width="8.6328125" style="138" customWidth="1"/>
    <col min="11788" max="11788" width="15.6328125" style="138" customWidth="1"/>
    <col min="11789" max="11789" width="3.1796875" style="138" customWidth="1"/>
    <col min="11790" max="12032" width="11" style="138"/>
    <col min="12033" max="12033" width="2.6328125" style="138" customWidth="1"/>
    <col min="12034" max="12034" width="4.1796875" style="138" customWidth="1"/>
    <col min="12035" max="12035" width="39" style="138" customWidth="1"/>
    <col min="12036" max="12036" width="15.6328125" style="138" customWidth="1"/>
    <col min="12037" max="12037" width="8.6328125" style="138" customWidth="1"/>
    <col min="12038" max="12038" width="15.6328125" style="138" customWidth="1"/>
    <col min="12039" max="12039" width="8.6328125" style="138" customWidth="1"/>
    <col min="12040" max="12040" width="15.6328125" style="138" customWidth="1"/>
    <col min="12041" max="12041" width="8.6328125" style="138" customWidth="1"/>
    <col min="12042" max="12042" width="15.6328125" style="138" customWidth="1"/>
    <col min="12043" max="12043" width="8.6328125" style="138" customWidth="1"/>
    <col min="12044" max="12044" width="15.6328125" style="138" customWidth="1"/>
    <col min="12045" max="12045" width="3.1796875" style="138" customWidth="1"/>
    <col min="12046" max="12288" width="11" style="138"/>
    <col min="12289" max="12289" width="2.6328125" style="138" customWidth="1"/>
    <col min="12290" max="12290" width="4.1796875" style="138" customWidth="1"/>
    <col min="12291" max="12291" width="39" style="138" customWidth="1"/>
    <col min="12292" max="12292" width="15.6328125" style="138" customWidth="1"/>
    <col min="12293" max="12293" width="8.6328125" style="138" customWidth="1"/>
    <col min="12294" max="12294" width="15.6328125" style="138" customWidth="1"/>
    <col min="12295" max="12295" width="8.6328125" style="138" customWidth="1"/>
    <col min="12296" max="12296" width="15.6328125" style="138" customWidth="1"/>
    <col min="12297" max="12297" width="8.6328125" style="138" customWidth="1"/>
    <col min="12298" max="12298" width="15.6328125" style="138" customWidth="1"/>
    <col min="12299" max="12299" width="8.6328125" style="138" customWidth="1"/>
    <col min="12300" max="12300" width="15.6328125" style="138" customWidth="1"/>
    <col min="12301" max="12301" width="3.1796875" style="138" customWidth="1"/>
    <col min="12302" max="12544" width="11" style="138"/>
    <col min="12545" max="12545" width="2.6328125" style="138" customWidth="1"/>
    <col min="12546" max="12546" width="4.1796875" style="138" customWidth="1"/>
    <col min="12547" max="12547" width="39" style="138" customWidth="1"/>
    <col min="12548" max="12548" width="15.6328125" style="138" customWidth="1"/>
    <col min="12549" max="12549" width="8.6328125" style="138" customWidth="1"/>
    <col min="12550" max="12550" width="15.6328125" style="138" customWidth="1"/>
    <col min="12551" max="12551" width="8.6328125" style="138" customWidth="1"/>
    <col min="12552" max="12552" width="15.6328125" style="138" customWidth="1"/>
    <col min="12553" max="12553" width="8.6328125" style="138" customWidth="1"/>
    <col min="12554" max="12554" width="15.6328125" style="138" customWidth="1"/>
    <col min="12555" max="12555" width="8.6328125" style="138" customWidth="1"/>
    <col min="12556" max="12556" width="15.6328125" style="138" customWidth="1"/>
    <col min="12557" max="12557" width="3.1796875" style="138" customWidth="1"/>
    <col min="12558" max="12800" width="11" style="138"/>
    <col min="12801" max="12801" width="2.6328125" style="138" customWidth="1"/>
    <col min="12802" max="12802" width="4.1796875" style="138" customWidth="1"/>
    <col min="12803" max="12803" width="39" style="138" customWidth="1"/>
    <col min="12804" max="12804" width="15.6328125" style="138" customWidth="1"/>
    <col min="12805" max="12805" width="8.6328125" style="138" customWidth="1"/>
    <col min="12806" max="12806" width="15.6328125" style="138" customWidth="1"/>
    <col min="12807" max="12807" width="8.6328125" style="138" customWidth="1"/>
    <col min="12808" max="12808" width="15.6328125" style="138" customWidth="1"/>
    <col min="12809" max="12809" width="8.6328125" style="138" customWidth="1"/>
    <col min="12810" max="12810" width="15.6328125" style="138" customWidth="1"/>
    <col min="12811" max="12811" width="8.6328125" style="138" customWidth="1"/>
    <col min="12812" max="12812" width="15.6328125" style="138" customWidth="1"/>
    <col min="12813" max="12813" width="3.1796875" style="138" customWidth="1"/>
    <col min="12814" max="13056" width="11" style="138"/>
    <col min="13057" max="13057" width="2.6328125" style="138" customWidth="1"/>
    <col min="13058" max="13058" width="4.1796875" style="138" customWidth="1"/>
    <col min="13059" max="13059" width="39" style="138" customWidth="1"/>
    <col min="13060" max="13060" width="15.6328125" style="138" customWidth="1"/>
    <col min="13061" max="13061" width="8.6328125" style="138" customWidth="1"/>
    <col min="13062" max="13062" width="15.6328125" style="138" customWidth="1"/>
    <col min="13063" max="13063" width="8.6328125" style="138" customWidth="1"/>
    <col min="13064" max="13064" width="15.6328125" style="138" customWidth="1"/>
    <col min="13065" max="13065" width="8.6328125" style="138" customWidth="1"/>
    <col min="13066" max="13066" width="15.6328125" style="138" customWidth="1"/>
    <col min="13067" max="13067" width="8.6328125" style="138" customWidth="1"/>
    <col min="13068" max="13068" width="15.6328125" style="138" customWidth="1"/>
    <col min="13069" max="13069" width="3.1796875" style="138" customWidth="1"/>
    <col min="13070" max="13312" width="11" style="138"/>
    <col min="13313" max="13313" width="2.6328125" style="138" customWidth="1"/>
    <col min="13314" max="13314" width="4.1796875" style="138" customWidth="1"/>
    <col min="13315" max="13315" width="39" style="138" customWidth="1"/>
    <col min="13316" max="13316" width="15.6328125" style="138" customWidth="1"/>
    <col min="13317" max="13317" width="8.6328125" style="138" customWidth="1"/>
    <col min="13318" max="13318" width="15.6328125" style="138" customWidth="1"/>
    <col min="13319" max="13319" width="8.6328125" style="138" customWidth="1"/>
    <col min="13320" max="13320" width="15.6328125" style="138" customWidth="1"/>
    <col min="13321" max="13321" width="8.6328125" style="138" customWidth="1"/>
    <col min="13322" max="13322" width="15.6328125" style="138" customWidth="1"/>
    <col min="13323" max="13323" width="8.6328125" style="138" customWidth="1"/>
    <col min="13324" max="13324" width="15.6328125" style="138" customWidth="1"/>
    <col min="13325" max="13325" width="3.1796875" style="138" customWidth="1"/>
    <col min="13326" max="13568" width="11" style="138"/>
    <col min="13569" max="13569" width="2.6328125" style="138" customWidth="1"/>
    <col min="13570" max="13570" width="4.1796875" style="138" customWidth="1"/>
    <col min="13571" max="13571" width="39" style="138" customWidth="1"/>
    <col min="13572" max="13572" width="15.6328125" style="138" customWidth="1"/>
    <col min="13573" max="13573" width="8.6328125" style="138" customWidth="1"/>
    <col min="13574" max="13574" width="15.6328125" style="138" customWidth="1"/>
    <col min="13575" max="13575" width="8.6328125" style="138" customWidth="1"/>
    <col min="13576" max="13576" width="15.6328125" style="138" customWidth="1"/>
    <col min="13577" max="13577" width="8.6328125" style="138" customWidth="1"/>
    <col min="13578" max="13578" width="15.6328125" style="138" customWidth="1"/>
    <col min="13579" max="13579" width="8.6328125" style="138" customWidth="1"/>
    <col min="13580" max="13580" width="15.6328125" style="138" customWidth="1"/>
    <col min="13581" max="13581" width="3.1796875" style="138" customWidth="1"/>
    <col min="13582" max="13824" width="11" style="138"/>
    <col min="13825" max="13825" width="2.6328125" style="138" customWidth="1"/>
    <col min="13826" max="13826" width="4.1796875" style="138" customWidth="1"/>
    <col min="13827" max="13827" width="39" style="138" customWidth="1"/>
    <col min="13828" max="13828" width="15.6328125" style="138" customWidth="1"/>
    <col min="13829" max="13829" width="8.6328125" style="138" customWidth="1"/>
    <col min="13830" max="13830" width="15.6328125" style="138" customWidth="1"/>
    <col min="13831" max="13831" width="8.6328125" style="138" customWidth="1"/>
    <col min="13832" max="13832" width="15.6328125" style="138" customWidth="1"/>
    <col min="13833" max="13833" width="8.6328125" style="138" customWidth="1"/>
    <col min="13834" max="13834" width="15.6328125" style="138" customWidth="1"/>
    <col min="13835" max="13835" width="8.6328125" style="138" customWidth="1"/>
    <col min="13836" max="13836" width="15.6328125" style="138" customWidth="1"/>
    <col min="13837" max="13837" width="3.1796875" style="138" customWidth="1"/>
    <col min="13838" max="14080" width="11" style="138"/>
    <col min="14081" max="14081" width="2.6328125" style="138" customWidth="1"/>
    <col min="14082" max="14082" width="4.1796875" style="138" customWidth="1"/>
    <col min="14083" max="14083" width="39" style="138" customWidth="1"/>
    <col min="14084" max="14084" width="15.6328125" style="138" customWidth="1"/>
    <col min="14085" max="14085" width="8.6328125" style="138" customWidth="1"/>
    <col min="14086" max="14086" width="15.6328125" style="138" customWidth="1"/>
    <col min="14087" max="14087" width="8.6328125" style="138" customWidth="1"/>
    <col min="14088" max="14088" width="15.6328125" style="138" customWidth="1"/>
    <col min="14089" max="14089" width="8.6328125" style="138" customWidth="1"/>
    <col min="14090" max="14090" width="15.6328125" style="138" customWidth="1"/>
    <col min="14091" max="14091" width="8.6328125" style="138" customWidth="1"/>
    <col min="14092" max="14092" width="15.6328125" style="138" customWidth="1"/>
    <col min="14093" max="14093" width="3.1796875" style="138" customWidth="1"/>
    <col min="14094" max="14336" width="11" style="138"/>
    <col min="14337" max="14337" width="2.6328125" style="138" customWidth="1"/>
    <col min="14338" max="14338" width="4.1796875" style="138" customWidth="1"/>
    <col min="14339" max="14339" width="39" style="138" customWidth="1"/>
    <col min="14340" max="14340" width="15.6328125" style="138" customWidth="1"/>
    <col min="14341" max="14341" width="8.6328125" style="138" customWidth="1"/>
    <col min="14342" max="14342" width="15.6328125" style="138" customWidth="1"/>
    <col min="14343" max="14343" width="8.6328125" style="138" customWidth="1"/>
    <col min="14344" max="14344" width="15.6328125" style="138" customWidth="1"/>
    <col min="14345" max="14345" width="8.6328125" style="138" customWidth="1"/>
    <col min="14346" max="14346" width="15.6328125" style="138" customWidth="1"/>
    <col min="14347" max="14347" width="8.6328125" style="138" customWidth="1"/>
    <col min="14348" max="14348" width="15.6328125" style="138" customWidth="1"/>
    <col min="14349" max="14349" width="3.1796875" style="138" customWidth="1"/>
    <col min="14350" max="14592" width="11" style="138"/>
    <col min="14593" max="14593" width="2.6328125" style="138" customWidth="1"/>
    <col min="14594" max="14594" width="4.1796875" style="138" customWidth="1"/>
    <col min="14595" max="14595" width="39" style="138" customWidth="1"/>
    <col min="14596" max="14596" width="15.6328125" style="138" customWidth="1"/>
    <col min="14597" max="14597" width="8.6328125" style="138" customWidth="1"/>
    <col min="14598" max="14598" width="15.6328125" style="138" customWidth="1"/>
    <col min="14599" max="14599" width="8.6328125" style="138" customWidth="1"/>
    <col min="14600" max="14600" width="15.6328125" style="138" customWidth="1"/>
    <col min="14601" max="14601" width="8.6328125" style="138" customWidth="1"/>
    <col min="14602" max="14602" width="15.6328125" style="138" customWidth="1"/>
    <col min="14603" max="14603" width="8.6328125" style="138" customWidth="1"/>
    <col min="14604" max="14604" width="15.6328125" style="138" customWidth="1"/>
    <col min="14605" max="14605" width="3.1796875" style="138" customWidth="1"/>
    <col min="14606" max="14848" width="11" style="138"/>
    <col min="14849" max="14849" width="2.6328125" style="138" customWidth="1"/>
    <col min="14850" max="14850" width="4.1796875" style="138" customWidth="1"/>
    <col min="14851" max="14851" width="39" style="138" customWidth="1"/>
    <col min="14852" max="14852" width="15.6328125" style="138" customWidth="1"/>
    <col min="14853" max="14853" width="8.6328125" style="138" customWidth="1"/>
    <col min="14854" max="14854" width="15.6328125" style="138" customWidth="1"/>
    <col min="14855" max="14855" width="8.6328125" style="138" customWidth="1"/>
    <col min="14856" max="14856" width="15.6328125" style="138" customWidth="1"/>
    <col min="14857" max="14857" width="8.6328125" style="138" customWidth="1"/>
    <col min="14858" max="14858" width="15.6328125" style="138" customWidth="1"/>
    <col min="14859" max="14859" width="8.6328125" style="138" customWidth="1"/>
    <col min="14860" max="14860" width="15.6328125" style="138" customWidth="1"/>
    <col min="14861" max="14861" width="3.1796875" style="138" customWidth="1"/>
    <col min="14862" max="15104" width="11" style="138"/>
    <col min="15105" max="15105" width="2.6328125" style="138" customWidth="1"/>
    <col min="15106" max="15106" width="4.1796875" style="138" customWidth="1"/>
    <col min="15107" max="15107" width="39" style="138" customWidth="1"/>
    <col min="15108" max="15108" width="15.6328125" style="138" customWidth="1"/>
    <col min="15109" max="15109" width="8.6328125" style="138" customWidth="1"/>
    <col min="15110" max="15110" width="15.6328125" style="138" customWidth="1"/>
    <col min="15111" max="15111" width="8.6328125" style="138" customWidth="1"/>
    <col min="15112" max="15112" width="15.6328125" style="138" customWidth="1"/>
    <col min="15113" max="15113" width="8.6328125" style="138" customWidth="1"/>
    <col min="15114" max="15114" width="15.6328125" style="138" customWidth="1"/>
    <col min="15115" max="15115" width="8.6328125" style="138" customWidth="1"/>
    <col min="15116" max="15116" width="15.6328125" style="138" customWidth="1"/>
    <col min="15117" max="15117" width="3.1796875" style="138" customWidth="1"/>
    <col min="15118" max="15360" width="11" style="138"/>
    <col min="15361" max="15361" width="2.6328125" style="138" customWidth="1"/>
    <col min="15362" max="15362" width="4.1796875" style="138" customWidth="1"/>
    <col min="15363" max="15363" width="39" style="138" customWidth="1"/>
    <col min="15364" max="15364" width="15.6328125" style="138" customWidth="1"/>
    <col min="15365" max="15365" width="8.6328125" style="138" customWidth="1"/>
    <col min="15366" max="15366" width="15.6328125" style="138" customWidth="1"/>
    <col min="15367" max="15367" width="8.6328125" style="138" customWidth="1"/>
    <col min="15368" max="15368" width="15.6328125" style="138" customWidth="1"/>
    <col min="15369" max="15369" width="8.6328125" style="138" customWidth="1"/>
    <col min="15370" max="15370" width="15.6328125" style="138" customWidth="1"/>
    <col min="15371" max="15371" width="8.6328125" style="138" customWidth="1"/>
    <col min="15372" max="15372" width="15.6328125" style="138" customWidth="1"/>
    <col min="15373" max="15373" width="3.1796875" style="138" customWidth="1"/>
    <col min="15374" max="15616" width="11" style="138"/>
    <col min="15617" max="15617" width="2.6328125" style="138" customWidth="1"/>
    <col min="15618" max="15618" width="4.1796875" style="138" customWidth="1"/>
    <col min="15619" max="15619" width="39" style="138" customWidth="1"/>
    <col min="15620" max="15620" width="15.6328125" style="138" customWidth="1"/>
    <col min="15621" max="15621" width="8.6328125" style="138" customWidth="1"/>
    <col min="15622" max="15622" width="15.6328125" style="138" customWidth="1"/>
    <col min="15623" max="15623" width="8.6328125" style="138" customWidth="1"/>
    <col min="15624" max="15624" width="15.6328125" style="138" customWidth="1"/>
    <col min="15625" max="15625" width="8.6328125" style="138" customWidth="1"/>
    <col min="15626" max="15626" width="15.6328125" style="138" customWidth="1"/>
    <col min="15627" max="15627" width="8.6328125" style="138" customWidth="1"/>
    <col min="15628" max="15628" width="15.6328125" style="138" customWidth="1"/>
    <col min="15629" max="15629" width="3.1796875" style="138" customWidth="1"/>
    <col min="15630" max="15872" width="11" style="138"/>
    <col min="15873" max="15873" width="2.6328125" style="138" customWidth="1"/>
    <col min="15874" max="15874" width="4.1796875" style="138" customWidth="1"/>
    <col min="15875" max="15875" width="39" style="138" customWidth="1"/>
    <col min="15876" max="15876" width="15.6328125" style="138" customWidth="1"/>
    <col min="15877" max="15877" width="8.6328125" style="138" customWidth="1"/>
    <col min="15878" max="15878" width="15.6328125" style="138" customWidth="1"/>
    <col min="15879" max="15879" width="8.6328125" style="138" customWidth="1"/>
    <col min="15880" max="15880" width="15.6328125" style="138" customWidth="1"/>
    <col min="15881" max="15881" width="8.6328125" style="138" customWidth="1"/>
    <col min="15882" max="15882" width="15.6328125" style="138" customWidth="1"/>
    <col min="15883" max="15883" width="8.6328125" style="138" customWidth="1"/>
    <col min="15884" max="15884" width="15.6328125" style="138" customWidth="1"/>
    <col min="15885" max="15885" width="3.1796875" style="138" customWidth="1"/>
    <col min="15886" max="16128" width="11" style="138"/>
    <col min="16129" max="16129" width="2.6328125" style="138" customWidth="1"/>
    <col min="16130" max="16130" width="4.1796875" style="138" customWidth="1"/>
    <col min="16131" max="16131" width="39" style="138" customWidth="1"/>
    <col min="16132" max="16132" width="15.6328125" style="138" customWidth="1"/>
    <col min="16133" max="16133" width="8.6328125" style="138" customWidth="1"/>
    <col min="16134" max="16134" width="15.6328125" style="138" customWidth="1"/>
    <col min="16135" max="16135" width="8.6328125" style="138" customWidth="1"/>
    <col min="16136" max="16136" width="15.6328125" style="138" customWidth="1"/>
    <col min="16137" max="16137" width="8.6328125" style="138" customWidth="1"/>
    <col min="16138" max="16138" width="15.6328125" style="138" customWidth="1"/>
    <col min="16139" max="16139" width="8.6328125" style="138" customWidth="1"/>
    <col min="16140" max="16140" width="15.6328125" style="138" customWidth="1"/>
    <col min="16141" max="16141" width="3.1796875" style="138" customWidth="1"/>
    <col min="16142" max="16384" width="11" style="138"/>
  </cols>
  <sheetData>
    <row r="1" spans="2:13" x14ac:dyDescent="0.2">
      <c r="L1" s="181" t="str">
        <f ca="1">MID(CELL("nomfichier",D1),FIND("]",CELL("nomfichier",D1))+1,40)</f>
        <v>4-Répartition missions</v>
      </c>
    </row>
    <row r="3" spans="2:13" ht="29.4" x14ac:dyDescent="0.2">
      <c r="D3" s="33" t="s">
        <v>176</v>
      </c>
    </row>
    <row r="9" spans="2:13" ht="20.25" customHeight="1" x14ac:dyDescent="0.2">
      <c r="B9" s="285" t="s">
        <v>90</v>
      </c>
      <c r="C9" s="285"/>
      <c r="D9" s="285"/>
      <c r="E9" s="285"/>
      <c r="F9" s="285"/>
      <c r="G9" s="285"/>
      <c r="H9" s="285"/>
      <c r="I9" s="285"/>
      <c r="J9" s="285"/>
      <c r="K9" s="285"/>
      <c r="L9" s="285"/>
    </row>
    <row r="11" spans="2:13" ht="20.25" customHeight="1" x14ac:dyDescent="0.2">
      <c r="B11" s="286" t="s">
        <v>159</v>
      </c>
      <c r="C11" s="286"/>
      <c r="D11" s="287" t="s">
        <v>91</v>
      </c>
      <c r="E11" s="288"/>
      <c r="F11" s="139" t="s">
        <v>161</v>
      </c>
      <c r="G11" s="287"/>
      <c r="H11" s="288"/>
      <c r="I11" s="287" t="s">
        <v>160</v>
      </c>
      <c r="J11" s="288"/>
      <c r="K11" s="287" t="s">
        <v>144</v>
      </c>
      <c r="L11" s="288"/>
    </row>
    <row r="12" spans="2:13" ht="20.25" customHeight="1" x14ac:dyDescent="0.2">
      <c r="B12" s="286"/>
      <c r="C12" s="286"/>
      <c r="D12" s="147" t="s">
        <v>101</v>
      </c>
      <c r="E12" s="147" t="s">
        <v>92</v>
      </c>
      <c r="F12" s="147" t="s">
        <v>102</v>
      </c>
      <c r="G12" s="147" t="s">
        <v>104</v>
      </c>
      <c r="H12" s="147" t="s">
        <v>103</v>
      </c>
      <c r="I12" s="147" t="s">
        <v>104</v>
      </c>
      <c r="J12" s="147" t="s">
        <v>103</v>
      </c>
      <c r="K12" s="147" t="s">
        <v>104</v>
      </c>
      <c r="L12" s="147" t="s">
        <v>103</v>
      </c>
      <c r="M12" s="153" t="s">
        <v>93</v>
      </c>
    </row>
    <row r="13" spans="2:13" s="143" customFormat="1" ht="12" thickBot="1" x14ac:dyDescent="0.25">
      <c r="B13" s="141"/>
      <c r="C13" s="142"/>
      <c r="D13" s="144"/>
      <c r="E13" s="145"/>
      <c r="F13" s="142"/>
      <c r="G13" s="144"/>
      <c r="H13" s="145"/>
      <c r="I13" s="145"/>
      <c r="J13" s="145"/>
      <c r="K13" s="145"/>
      <c r="L13" s="146"/>
    </row>
    <row r="14" spans="2:13" s="248" customFormat="1" ht="16.5" customHeight="1" x14ac:dyDescent="0.2">
      <c r="B14" s="240" t="s">
        <v>94</v>
      </c>
      <c r="C14" s="241"/>
      <c r="D14" s="242"/>
      <c r="E14" s="243"/>
      <c r="F14" s="244"/>
      <c r="G14" s="243"/>
      <c r="H14" s="245"/>
      <c r="I14" s="243"/>
      <c r="J14" s="245"/>
      <c r="K14" s="243"/>
      <c r="L14" s="246"/>
      <c r="M14" s="247"/>
    </row>
    <row r="15" spans="2:13" s="248" customFormat="1" ht="16.5" customHeight="1" x14ac:dyDescent="0.2">
      <c r="B15" s="249"/>
      <c r="C15" s="250" t="s">
        <v>95</v>
      </c>
      <c r="D15" s="251">
        <f>PV_TTC</f>
        <v>0</v>
      </c>
      <c r="E15" s="252">
        <f>+'3-Bilan VEFA'!E82</f>
        <v>0</v>
      </c>
      <c r="F15" s="244">
        <f>E15*D15</f>
        <v>0</v>
      </c>
      <c r="G15" s="252"/>
      <c r="H15" s="245">
        <f>G15*F15</f>
        <v>0</v>
      </c>
      <c r="I15" s="252"/>
      <c r="J15" s="245">
        <f>I15*F15</f>
        <v>0</v>
      </c>
      <c r="K15" s="252"/>
      <c r="L15" s="246">
        <f>K15*F15</f>
        <v>0</v>
      </c>
      <c r="M15" s="202">
        <f>H15+J15+L15-F15</f>
        <v>0</v>
      </c>
    </row>
    <row r="16" spans="2:13" s="248" customFormat="1" ht="16.5" customHeight="1" x14ac:dyDescent="0.2">
      <c r="B16" s="249"/>
      <c r="C16" s="250" t="s">
        <v>96</v>
      </c>
      <c r="D16" s="251"/>
      <c r="E16" s="252"/>
      <c r="F16" s="244">
        <f t="shared" ref="F16:F26" si="0">E16*D16</f>
        <v>0</v>
      </c>
      <c r="G16" s="252"/>
      <c r="H16" s="245">
        <f t="shared" ref="H16:H26" si="1">G16*F16</f>
        <v>0</v>
      </c>
      <c r="I16" s="252"/>
      <c r="J16" s="245">
        <f t="shared" ref="J16:J26" si="2">I16*F16</f>
        <v>0</v>
      </c>
      <c r="K16" s="252"/>
      <c r="L16" s="246">
        <f t="shared" ref="L16:L26" si="3">K16*F16</f>
        <v>0</v>
      </c>
      <c r="M16" s="202">
        <f t="shared" ref="M16:M26" si="4">H16+J16+L16-F16</f>
        <v>0</v>
      </c>
    </row>
    <row r="17" spans="2:14" s="248" customFormat="1" ht="16.5" customHeight="1" x14ac:dyDescent="0.2">
      <c r="B17" s="249"/>
      <c r="C17" s="253" t="s">
        <v>97</v>
      </c>
      <c r="D17" s="251"/>
      <c r="E17" s="252"/>
      <c r="F17" s="244">
        <f t="shared" si="0"/>
        <v>0</v>
      </c>
      <c r="G17" s="252"/>
      <c r="H17" s="245">
        <f t="shared" si="1"/>
        <v>0</v>
      </c>
      <c r="I17" s="252"/>
      <c r="J17" s="245">
        <f t="shared" si="2"/>
        <v>0</v>
      </c>
      <c r="K17" s="252"/>
      <c r="L17" s="246">
        <f t="shared" si="3"/>
        <v>0</v>
      </c>
      <c r="M17" s="202">
        <f t="shared" si="4"/>
        <v>0</v>
      </c>
      <c r="N17" s="254"/>
    </row>
    <row r="18" spans="2:14" s="248" customFormat="1" ht="16.5" customHeight="1" x14ac:dyDescent="0.2">
      <c r="B18" s="249"/>
      <c r="C18" s="250"/>
      <c r="D18" s="251"/>
      <c r="E18" s="252"/>
      <c r="F18" s="244"/>
      <c r="G18" s="252"/>
      <c r="H18" s="245"/>
      <c r="I18" s="252"/>
      <c r="J18" s="245"/>
      <c r="K18" s="252"/>
      <c r="L18" s="246"/>
      <c r="M18" s="202"/>
    </row>
    <row r="19" spans="2:14" s="248" customFormat="1" ht="16.5" customHeight="1" x14ac:dyDescent="0.2">
      <c r="B19" s="240" t="s">
        <v>98</v>
      </c>
      <c r="C19" s="241"/>
      <c r="D19" s="251"/>
      <c r="E19" s="252"/>
      <c r="F19" s="244"/>
      <c r="G19" s="252"/>
      <c r="H19" s="245"/>
      <c r="I19" s="252"/>
      <c r="J19" s="245"/>
      <c r="K19" s="252"/>
      <c r="L19" s="246"/>
      <c r="M19" s="202"/>
    </row>
    <row r="20" spans="2:14" s="248" customFormat="1" ht="16.5" customHeight="1" x14ac:dyDescent="0.2">
      <c r="B20" s="249"/>
      <c r="C20" s="250" t="str">
        <f>+'3-Bilan VEFA'!C92</f>
        <v>FRAIS DE COMM ( Vente)</v>
      </c>
      <c r="D20" s="251">
        <f>PV_TTC</f>
        <v>0</v>
      </c>
      <c r="E20" s="252">
        <f>+'3-Bilan VEFA'!E92</f>
        <v>0</v>
      </c>
      <c r="F20" s="244">
        <f t="shared" si="0"/>
        <v>0</v>
      </c>
      <c r="G20" s="252"/>
      <c r="H20" s="245">
        <f t="shared" si="1"/>
        <v>0</v>
      </c>
      <c r="I20" s="252"/>
      <c r="J20" s="245">
        <f t="shared" si="2"/>
        <v>0</v>
      </c>
      <c r="K20" s="252"/>
      <c r="L20" s="246">
        <f t="shared" si="3"/>
        <v>0</v>
      </c>
      <c r="M20" s="202">
        <f t="shared" si="4"/>
        <v>0</v>
      </c>
    </row>
    <row r="21" spans="2:14" s="248" customFormat="1" ht="16.5" customHeight="1" x14ac:dyDescent="0.2">
      <c r="B21" s="249"/>
      <c r="C21" s="250" t="str">
        <f>+'3-Bilan VEFA'!C93</f>
        <v>HONORAIRES DE COMM ( Location)</v>
      </c>
      <c r="D21" s="251">
        <f>LOY_HT</f>
        <v>0</v>
      </c>
      <c r="E21" s="252">
        <f>+'3-Bilan VEFA'!E93</f>
        <v>0</v>
      </c>
      <c r="F21" s="244">
        <f t="shared" si="0"/>
        <v>0</v>
      </c>
      <c r="G21" s="252"/>
      <c r="H21" s="245">
        <f t="shared" si="1"/>
        <v>0</v>
      </c>
      <c r="I21" s="252"/>
      <c r="J21" s="245">
        <f t="shared" si="2"/>
        <v>0</v>
      </c>
      <c r="K21" s="252"/>
      <c r="L21" s="246">
        <f t="shared" si="3"/>
        <v>0</v>
      </c>
      <c r="M21" s="202">
        <f t="shared" si="4"/>
        <v>0</v>
      </c>
    </row>
    <row r="22" spans="2:14" s="248" customFormat="1" ht="16.5" customHeight="1" x14ac:dyDescent="0.2">
      <c r="B22" s="249"/>
      <c r="C22" s="250"/>
      <c r="D22" s="251"/>
      <c r="E22" s="252"/>
      <c r="F22" s="244"/>
      <c r="G22" s="252"/>
      <c r="H22" s="245"/>
      <c r="I22" s="252"/>
      <c r="J22" s="245"/>
      <c r="K22" s="252"/>
      <c r="L22" s="246"/>
      <c r="M22" s="202"/>
    </row>
    <row r="23" spans="2:14" s="248" customFormat="1" ht="16.5" customHeight="1" x14ac:dyDescent="0.2">
      <c r="B23" s="240" t="s">
        <v>162</v>
      </c>
      <c r="C23" s="241"/>
      <c r="D23" s="251"/>
      <c r="E23" s="252"/>
      <c r="F23" s="244"/>
      <c r="G23" s="252"/>
      <c r="H23" s="245"/>
      <c r="I23" s="252"/>
      <c r="J23" s="245"/>
      <c r="K23" s="252"/>
      <c r="L23" s="246"/>
      <c r="M23" s="202"/>
    </row>
    <row r="24" spans="2:14" s="248" customFormat="1" ht="16.5" customHeight="1" x14ac:dyDescent="0.2">
      <c r="B24" s="249"/>
      <c r="C24" s="250" t="s">
        <v>99</v>
      </c>
      <c r="D24" s="251"/>
      <c r="E24" s="255"/>
      <c r="F24" s="244">
        <f t="shared" si="0"/>
        <v>0</v>
      </c>
      <c r="G24" s="252"/>
      <c r="H24" s="245">
        <f t="shared" si="1"/>
        <v>0</v>
      </c>
      <c r="I24" s="252"/>
      <c r="J24" s="245">
        <f t="shared" si="2"/>
        <v>0</v>
      </c>
      <c r="K24" s="252"/>
      <c r="L24" s="246">
        <f t="shared" si="3"/>
        <v>0</v>
      </c>
      <c r="M24" s="202">
        <f t="shared" si="4"/>
        <v>0</v>
      </c>
    </row>
    <row r="25" spans="2:14" s="248" customFormat="1" ht="16.5" customHeight="1" x14ac:dyDescent="0.2">
      <c r="B25" s="249"/>
      <c r="C25" s="250" t="s">
        <v>100</v>
      </c>
      <c r="D25" s="251"/>
      <c r="E25" s="255"/>
      <c r="F25" s="244">
        <f t="shared" si="0"/>
        <v>0</v>
      </c>
      <c r="G25" s="252"/>
      <c r="H25" s="245">
        <f t="shared" si="1"/>
        <v>0</v>
      </c>
      <c r="I25" s="252"/>
      <c r="J25" s="245">
        <f t="shared" si="2"/>
        <v>0</v>
      </c>
      <c r="K25" s="252"/>
      <c r="L25" s="246">
        <f t="shared" si="3"/>
        <v>0</v>
      </c>
      <c r="M25" s="202">
        <f t="shared" si="4"/>
        <v>0</v>
      </c>
    </row>
    <row r="26" spans="2:14" s="248" customFormat="1" ht="16.5" customHeight="1" thickBot="1" x14ac:dyDescent="0.25">
      <c r="B26" s="249"/>
      <c r="C26" s="253" t="s">
        <v>97</v>
      </c>
      <c r="D26" s="256"/>
      <c r="E26" s="257"/>
      <c r="F26" s="244">
        <f t="shared" si="0"/>
        <v>0</v>
      </c>
      <c r="G26" s="258"/>
      <c r="H26" s="245">
        <f t="shared" si="1"/>
        <v>0</v>
      </c>
      <c r="I26" s="258"/>
      <c r="J26" s="245">
        <f t="shared" si="2"/>
        <v>0</v>
      </c>
      <c r="K26" s="258"/>
      <c r="L26" s="246">
        <f t="shared" si="3"/>
        <v>0</v>
      </c>
      <c r="M26" s="202">
        <f t="shared" si="4"/>
        <v>0</v>
      </c>
    </row>
    <row r="27" spans="2:14" s="143" customFormat="1" x14ac:dyDescent="0.2">
      <c r="B27" s="148"/>
      <c r="C27" s="142"/>
      <c r="D27" s="144"/>
      <c r="E27" s="145"/>
      <c r="F27" s="142"/>
      <c r="G27" s="149"/>
      <c r="H27" s="150"/>
      <c r="I27" s="151"/>
      <c r="J27" s="150"/>
      <c r="K27" s="151"/>
      <c r="L27" s="152"/>
    </row>
    <row r="28" spans="2:14" s="133" customFormat="1" ht="22.5" customHeight="1" x14ac:dyDescent="0.2">
      <c r="B28" s="154"/>
      <c r="C28" s="155" t="s">
        <v>105</v>
      </c>
      <c r="D28" s="155"/>
      <c r="E28" s="155"/>
      <c r="F28" s="200">
        <f>SUM(F13:F27)</f>
        <v>0</v>
      </c>
      <c r="G28" s="157" t="str">
        <f>IFERROR(+H28/$F28,"")</f>
        <v/>
      </c>
      <c r="H28" s="200">
        <f>SUM(H13:H27)</f>
        <v>0</v>
      </c>
      <c r="I28" s="157" t="str">
        <f>IFERROR(+J28/$F28,"")</f>
        <v/>
      </c>
      <c r="J28" s="200">
        <f>SUM(J13:J27)</f>
        <v>0</v>
      </c>
      <c r="K28" s="157" t="str">
        <f>IFERROR(+L28/$F28,"")</f>
        <v/>
      </c>
      <c r="L28" s="201">
        <f>SUM(L13:L27)</f>
        <v>0</v>
      </c>
      <c r="M28" s="202">
        <f>SUM(M13:M27)</f>
        <v>0</v>
      </c>
    </row>
    <row r="29" spans="2:14" x14ac:dyDescent="0.2">
      <c r="B29" s="140"/>
    </row>
  </sheetData>
  <mergeCells count="6">
    <mergeCell ref="B9:L9"/>
    <mergeCell ref="B11:C12"/>
    <mergeCell ref="D11:E11"/>
    <mergeCell ref="G11:H11"/>
    <mergeCell ref="I11:J11"/>
    <mergeCell ref="K11:L11"/>
  </mergeCells>
  <pageMargins left="0.25" right="0.25" top="0.75" bottom="0.75" header="0.3" footer="0.3"/>
  <pageSetup paperSize="9" scale="7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C3:C46"/>
  <sheetViews>
    <sheetView zoomScale="80" zoomScaleNormal="80" workbookViewId="0">
      <selection activeCell="D8" sqref="D8:F8"/>
    </sheetView>
  </sheetViews>
  <sheetFormatPr baseColWidth="10" defaultRowHeight="12.6" x14ac:dyDescent="0.2"/>
  <cols>
    <col min="1" max="1" width="2.453125" customWidth="1"/>
    <col min="2" max="2" width="19.36328125" customWidth="1"/>
    <col min="3" max="3" width="31.1796875" style="13" customWidth="1"/>
    <col min="9" max="13" width="0" hidden="1" customWidth="1"/>
  </cols>
  <sheetData>
    <row r="3" spans="3:3" ht="29.4" x14ac:dyDescent="0.2">
      <c r="C3" s="49" t="s">
        <v>79</v>
      </c>
    </row>
    <row r="7" spans="3:3" x14ac:dyDescent="0.2">
      <c r="C7" s="11" t="s">
        <v>21</v>
      </c>
    </row>
    <row r="8" spans="3:3" x14ac:dyDescent="0.2">
      <c r="C8" s="14" t="s">
        <v>114</v>
      </c>
    </row>
    <row r="9" spans="3:3" x14ac:dyDescent="0.2">
      <c r="C9" s="15" t="s">
        <v>113</v>
      </c>
    </row>
    <row r="10" spans="3:3" x14ac:dyDescent="0.2">
      <c r="C10" s="15" t="s">
        <v>112</v>
      </c>
    </row>
    <row r="11" spans="3:3" x14ac:dyDescent="0.2">
      <c r="C11" s="15" t="s">
        <v>111</v>
      </c>
    </row>
    <row r="12" spans="3:3" x14ac:dyDescent="0.2">
      <c r="C12" s="15" t="s">
        <v>109</v>
      </c>
    </row>
    <row r="13" spans="3:3" x14ac:dyDescent="0.2">
      <c r="C13" s="15" t="s">
        <v>11</v>
      </c>
    </row>
    <row r="14" spans="3:3" x14ac:dyDescent="0.2">
      <c r="C14" s="15" t="s">
        <v>12</v>
      </c>
    </row>
    <row r="15" spans="3:3" x14ac:dyDescent="0.2">
      <c r="C15" s="15" t="s">
        <v>13</v>
      </c>
    </row>
    <row r="16" spans="3:3" x14ac:dyDescent="0.2">
      <c r="C16" s="15" t="s">
        <v>14</v>
      </c>
    </row>
    <row r="17" spans="3:3" x14ac:dyDescent="0.2">
      <c r="C17" s="15" t="s">
        <v>15</v>
      </c>
    </row>
    <row r="18" spans="3:3" x14ac:dyDescent="0.2">
      <c r="C18" s="15" t="s">
        <v>17</v>
      </c>
    </row>
    <row r="19" spans="3:3" x14ac:dyDescent="0.2">
      <c r="C19" s="15" t="s">
        <v>16</v>
      </c>
    </row>
    <row r="20" spans="3:3" x14ac:dyDescent="0.2">
      <c r="C20" s="15" t="s">
        <v>115</v>
      </c>
    </row>
    <row r="21" spans="3:3" x14ac:dyDescent="0.2">
      <c r="C21" s="16" t="s">
        <v>116</v>
      </c>
    </row>
    <row r="23" spans="3:3" x14ac:dyDescent="0.2">
      <c r="C23" s="12" t="s">
        <v>23</v>
      </c>
    </row>
    <row r="24" spans="3:3" x14ac:dyDescent="0.2">
      <c r="C24" s="14" t="s">
        <v>18</v>
      </c>
    </row>
    <row r="25" spans="3:3" x14ac:dyDescent="0.2">
      <c r="C25" s="15" t="s">
        <v>19</v>
      </c>
    </row>
    <row r="26" spans="3:3" x14ac:dyDescent="0.2">
      <c r="C26" s="15" t="s">
        <v>71</v>
      </c>
    </row>
    <row r="27" spans="3:3" x14ac:dyDescent="0.2">
      <c r="C27" s="15" t="s">
        <v>73</v>
      </c>
    </row>
    <row r="28" spans="3:3" x14ac:dyDescent="0.2">
      <c r="C28" s="15" t="s">
        <v>74</v>
      </c>
    </row>
    <row r="29" spans="3:3" x14ac:dyDescent="0.2">
      <c r="C29" s="15" t="s">
        <v>72</v>
      </c>
    </row>
    <row r="30" spans="3:3" x14ac:dyDescent="0.2">
      <c r="C30" s="15" t="s">
        <v>20</v>
      </c>
    </row>
    <row r="31" spans="3:3" x14ac:dyDescent="0.2">
      <c r="C31" s="15" t="s">
        <v>70</v>
      </c>
    </row>
    <row r="32" spans="3:3" x14ac:dyDescent="0.2">
      <c r="C32" s="15" t="s">
        <v>22</v>
      </c>
    </row>
    <row r="33" spans="3:3" x14ac:dyDescent="0.2">
      <c r="C33" s="16"/>
    </row>
    <row r="35" spans="3:3" x14ac:dyDescent="0.2">
      <c r="C35" s="11" t="s">
        <v>80</v>
      </c>
    </row>
    <row r="36" spans="3:3" x14ac:dyDescent="0.2">
      <c r="C36" s="26" t="s">
        <v>58</v>
      </c>
    </row>
    <row r="37" spans="3:3" x14ac:dyDescent="0.2">
      <c r="C37" s="28" t="s">
        <v>56</v>
      </c>
    </row>
    <row r="38" spans="3:3" x14ac:dyDescent="0.2">
      <c r="C38" s="28" t="s">
        <v>165</v>
      </c>
    </row>
    <row r="39" spans="3:3" x14ac:dyDescent="0.2">
      <c r="C39" s="28" t="s">
        <v>66</v>
      </c>
    </row>
    <row r="40" spans="3:3" x14ac:dyDescent="0.2">
      <c r="C40" s="28" t="s">
        <v>82</v>
      </c>
    </row>
    <row r="41" spans="3:3" x14ac:dyDescent="0.2">
      <c r="C41" s="28" t="s">
        <v>60</v>
      </c>
    </row>
    <row r="42" spans="3:3" x14ac:dyDescent="0.2">
      <c r="C42" s="28" t="s">
        <v>61</v>
      </c>
    </row>
    <row r="43" spans="3:3" x14ac:dyDescent="0.2">
      <c r="C43" s="28" t="s">
        <v>57</v>
      </c>
    </row>
    <row r="44" spans="3:3" x14ac:dyDescent="0.2">
      <c r="C44" s="28" t="s">
        <v>84</v>
      </c>
    </row>
    <row r="45" spans="3:3" x14ac:dyDescent="0.2">
      <c r="C45" s="28" t="s">
        <v>83</v>
      </c>
    </row>
    <row r="46" spans="3:3" x14ac:dyDescent="0.2">
      <c r="C46" s="27"/>
    </row>
  </sheetData>
  <sortState ref="C36:C44">
    <sortCondition ref="C36:C44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NOTICE</vt:lpstr>
      <vt:lpstr>1-Surfaces</vt:lpstr>
      <vt:lpstr>2-Valorisation</vt:lpstr>
      <vt:lpstr>3-Bilan VEFA</vt:lpstr>
      <vt:lpstr>4-Répartition missions</vt:lpstr>
      <vt:lpstr>TABLES</vt:lpstr>
      <vt:lpstr>_TVA</vt:lpstr>
      <vt:lpstr>_TVA2</vt:lpstr>
      <vt:lpstr>CF_TTC</vt:lpstr>
      <vt:lpstr>CR_TTC</vt:lpstr>
      <vt:lpstr>FORFAIT</vt:lpstr>
      <vt:lpstr>LOY_HT</vt:lpstr>
      <vt:lpstr>M2_SDP</vt:lpstr>
      <vt:lpstr>M2_SU</vt:lpstr>
      <vt:lpstr>PV_TTC</vt:lpstr>
      <vt:lpstr>TRAV_HONO_HT</vt:lpstr>
      <vt:lpstr>TRAV_HT</vt:lpstr>
      <vt:lpstr>'1-Surfaces'!Zone_d_impression</vt:lpstr>
      <vt:lpstr>'2-Valorisation'!Zone_d_impression</vt:lpstr>
      <vt:lpstr>'3-Bilan VEFA'!Zone_d_impression</vt:lpstr>
      <vt:lpstr>'4-Répartition missions'!Zone_d_impression</vt:lpstr>
      <vt:lpstr>NOTICE!Zone_d_impression</vt:lpstr>
      <vt:lpstr>TABLES!Zone_d_impression</vt:lpstr>
    </vt:vector>
  </TitlesOfParts>
  <Company>La Poste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eric.tossan@poste-immo.fr</dc:creator>
  <cp:lastModifiedBy>Nicolas Bailly</cp:lastModifiedBy>
  <cp:lastPrinted>2019-09-10T09:59:25Z</cp:lastPrinted>
  <dcterms:created xsi:type="dcterms:W3CDTF">2018-03-01T12:32:43Z</dcterms:created>
  <dcterms:modified xsi:type="dcterms:W3CDTF">2021-11-30T10:07:30Z</dcterms:modified>
</cp:coreProperties>
</file>